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012017\Box\エネルギー課\●_再エネライン\★現行事業★\04_再生可能エネルギー地産地消事業\02_自家消費型住宅用太陽光発電設備モデル事業\R6\01_要領作成\★取扱要領★\"/>
    </mc:Choice>
  </mc:AlternateContent>
  <bookViews>
    <workbookView xWindow="-108" yWindow="-108" windowWidth="19416" windowHeight="10296"/>
  </bookViews>
  <sheets>
    <sheet name="記入例" sheetId="1" r:id="rId1"/>
    <sheet name="記入表" sheetId="3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2" i="1" s="1"/>
  <c r="F11" i="1"/>
  <c r="G11" i="1"/>
  <c r="H11" i="1"/>
  <c r="I11" i="1"/>
  <c r="J11" i="1"/>
  <c r="K11" i="1"/>
  <c r="L11" i="1"/>
  <c r="M11" i="1"/>
  <c r="N11" i="1"/>
  <c r="O11" i="1"/>
  <c r="D11" i="1"/>
  <c r="I9" i="1"/>
  <c r="O9" i="3"/>
  <c r="O11" i="3" s="1"/>
  <c r="N9" i="3"/>
  <c r="N11" i="3" s="1"/>
  <c r="M9" i="3"/>
  <c r="M11" i="3" s="1"/>
  <c r="L9" i="3"/>
  <c r="L11" i="3" s="1"/>
  <c r="K9" i="3"/>
  <c r="K11" i="3" s="1"/>
  <c r="J9" i="3"/>
  <c r="J11" i="3" s="1"/>
  <c r="I9" i="3"/>
  <c r="I11" i="3" s="1"/>
  <c r="H9" i="3"/>
  <c r="H11" i="3" s="1"/>
  <c r="G9" i="3"/>
  <c r="G11" i="3" s="1"/>
  <c r="F9" i="3"/>
  <c r="F11" i="3" s="1"/>
  <c r="F12" i="3" s="1"/>
  <c r="E9" i="3"/>
  <c r="E11" i="3" s="1"/>
  <c r="D9" i="3"/>
  <c r="D11" i="3" s="1"/>
  <c r="O16" i="3"/>
  <c r="O17" i="3" s="1"/>
  <c r="N16" i="3"/>
  <c r="N17" i="3" s="1"/>
  <c r="M16" i="3"/>
  <c r="M17" i="3" s="1"/>
  <c r="L16" i="3"/>
  <c r="L17" i="3" s="1"/>
  <c r="K16" i="3"/>
  <c r="K17" i="3" s="1"/>
  <c r="J16" i="3"/>
  <c r="J17" i="3" s="1"/>
  <c r="I16" i="3"/>
  <c r="I17" i="3" s="1"/>
  <c r="H16" i="3"/>
  <c r="H17" i="3" s="1"/>
  <c r="G16" i="3"/>
  <c r="G17" i="3" s="1"/>
  <c r="F16" i="3"/>
  <c r="F17" i="3" s="1"/>
  <c r="E16" i="3"/>
  <c r="E17" i="3" s="1"/>
  <c r="D16" i="3"/>
  <c r="D17" i="3" s="1"/>
  <c r="D12" i="3" l="1"/>
  <c r="K12" i="3"/>
  <c r="O12" i="3"/>
  <c r="L12" i="3"/>
  <c r="J12" i="3"/>
  <c r="I12" i="3"/>
  <c r="G12" i="3"/>
  <c r="E12" i="3"/>
  <c r="H12" i="3"/>
  <c r="N12" i="3"/>
  <c r="M12" i="3"/>
  <c r="P11" i="3"/>
  <c r="Z14" i="3" l="1"/>
  <c r="L19" i="3" s="1"/>
  <c r="P12" i="3"/>
  <c r="K19" i="3" l="1"/>
  <c r="F19" i="3"/>
  <c r="G19" i="3"/>
  <c r="J19" i="3"/>
  <c r="P19" i="3"/>
  <c r="H19" i="3"/>
  <c r="M19" i="3"/>
  <c r="I19" i="3"/>
  <c r="O19" i="3"/>
  <c r="E19" i="3"/>
  <c r="N19" i="3"/>
  <c r="D19" i="3"/>
  <c r="Z9" i="3"/>
  <c r="Z11" i="3" s="1"/>
  <c r="J13" i="3" l="1"/>
  <c r="K13" i="3"/>
  <c r="L13" i="3"/>
  <c r="M13" i="3"/>
  <c r="F13" i="3"/>
  <c r="N13" i="3"/>
  <c r="H13" i="3"/>
  <c r="I13" i="3"/>
  <c r="E13" i="3"/>
  <c r="G13" i="3"/>
  <c r="O13" i="3"/>
  <c r="D13" i="3"/>
  <c r="H18" i="3" l="1"/>
  <c r="N18" i="3"/>
  <c r="I18" i="3"/>
  <c r="F18" i="3"/>
  <c r="M18" i="3"/>
  <c r="O18" i="3"/>
  <c r="L18" i="3"/>
  <c r="G18" i="3"/>
  <c r="K18" i="3"/>
  <c r="E18" i="3"/>
  <c r="J18" i="3"/>
  <c r="Z15" i="3"/>
  <c r="H20" i="3" s="1"/>
  <c r="D18" i="3"/>
  <c r="D9" i="1"/>
  <c r="J20" i="3" l="1"/>
  <c r="D20" i="3"/>
  <c r="E20" i="3"/>
  <c r="G20" i="3"/>
  <c r="F20" i="3"/>
  <c r="L20" i="3"/>
  <c r="I20" i="3"/>
  <c r="O20" i="3"/>
  <c r="N20" i="3"/>
  <c r="K20" i="3"/>
  <c r="M20" i="3"/>
  <c r="E16" i="1"/>
  <c r="E17" i="1" s="1"/>
  <c r="F16" i="1"/>
  <c r="F17" i="1" s="1"/>
  <c r="G16" i="1"/>
  <c r="G17" i="1" s="1"/>
  <c r="H16" i="1"/>
  <c r="H17" i="1" s="1"/>
  <c r="I16" i="1"/>
  <c r="I17" i="1" s="1"/>
  <c r="J16" i="1"/>
  <c r="J17" i="1" s="1"/>
  <c r="K16" i="1"/>
  <c r="K17" i="1" s="1"/>
  <c r="L16" i="1"/>
  <c r="L17" i="1" s="1"/>
  <c r="M16" i="1"/>
  <c r="M17" i="1" s="1"/>
  <c r="N16" i="1"/>
  <c r="N17" i="1" s="1"/>
  <c r="O16" i="1"/>
  <c r="O17" i="1" s="1"/>
  <c r="D16" i="1"/>
  <c r="D17" i="1" s="1"/>
  <c r="O9" i="1"/>
  <c r="O12" i="1" s="1"/>
  <c r="N9" i="1"/>
  <c r="N12" i="1" s="1"/>
  <c r="M9" i="1"/>
  <c r="M12" i="1" s="1"/>
  <c r="L9" i="1"/>
  <c r="L12" i="1" s="1"/>
  <c r="K9" i="1"/>
  <c r="K12" i="1" s="1"/>
  <c r="J9" i="1"/>
  <c r="J12" i="1" s="1"/>
  <c r="I12" i="1"/>
  <c r="H9" i="1"/>
  <c r="H12" i="1" s="1"/>
  <c r="G9" i="1"/>
  <c r="F9" i="1"/>
  <c r="F12" i="1" s="1"/>
  <c r="E9" i="1"/>
  <c r="P20" i="3" l="1"/>
  <c r="R20" i="3" s="1"/>
  <c r="G12" i="1"/>
  <c r="D12" i="1"/>
  <c r="P11" i="1"/>
  <c r="Z14" i="1" l="1"/>
  <c r="P19" i="1" s="1"/>
  <c r="P12" i="1"/>
  <c r="Z9" i="1" s="1"/>
  <c r="Z11" i="1" s="1"/>
  <c r="F13" i="1" l="1"/>
  <c r="N13" i="1"/>
  <c r="M13" i="1"/>
  <c r="G13" i="1"/>
  <c r="O13" i="1"/>
  <c r="H13" i="1"/>
  <c r="D13" i="1"/>
  <c r="I13" i="1"/>
  <c r="E13" i="1"/>
  <c r="J13" i="1"/>
  <c r="K13" i="1"/>
  <c r="L13" i="1"/>
  <c r="D19" i="1"/>
  <c r="H19" i="1"/>
  <c r="E19" i="1"/>
  <c r="L19" i="1"/>
  <c r="J19" i="1"/>
  <c r="G19" i="1"/>
  <c r="I19" i="1"/>
  <c r="N19" i="1"/>
  <c r="F19" i="1"/>
  <c r="O19" i="1"/>
  <c r="M19" i="1"/>
  <c r="K19" i="1"/>
  <c r="G18" i="1" l="1"/>
  <c r="L18" i="1"/>
  <c r="I18" i="1"/>
  <c r="K18" i="1"/>
  <c r="J18" i="1"/>
  <c r="M18" i="1"/>
  <c r="F18" i="1"/>
  <c r="N18" i="1"/>
  <c r="H18" i="1"/>
  <c r="O18" i="1"/>
  <c r="E18" i="1"/>
  <c r="D18" i="1"/>
  <c r="Z15" i="1"/>
  <c r="G20" i="1" s="1"/>
  <c r="J20" i="1" l="1"/>
  <c r="N20" i="1"/>
  <c r="F20" i="1"/>
  <c r="I20" i="1"/>
  <c r="K20" i="1"/>
  <c r="D20" i="1"/>
  <c r="H20" i="1"/>
  <c r="O20" i="1"/>
  <c r="M20" i="1"/>
  <c r="L20" i="1"/>
  <c r="E20" i="1"/>
  <c r="P20" i="1" l="1"/>
  <c r="R20" i="1" s="1"/>
</calcChain>
</file>

<file path=xl/sharedStrings.xml><?xml version="1.0" encoding="utf-8"?>
<sst xmlns="http://schemas.openxmlformats.org/spreadsheetml/2006/main" count="118" uniqueCount="57">
  <si>
    <t>kW</t>
    <phoneticPr fontId="1"/>
  </si>
  <si>
    <t>日射量</t>
    <rPh sb="0" eb="3">
      <t>ニッシャリョウ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</si>
  <si>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</si>
  <si>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</si>
  <si>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</si>
  <si>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</si>
  <si>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</si>
  <si>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</si>
  <si>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</si>
  <si>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</si>
  <si>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</si>
  <si>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</si>
  <si>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</si>
  <si>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</si>
  <si>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月日</t>
    <rPh sb="0" eb="2">
      <t>ツキヒ</t>
    </rPh>
    <phoneticPr fontId="1"/>
  </si>
  <si>
    <t>パワコン</t>
    <phoneticPr fontId="1"/>
  </si>
  <si>
    <t>その他</t>
    <rPh sb="2" eb="3">
      <t>タ</t>
    </rPh>
    <phoneticPr fontId="1"/>
  </si>
  <si>
    <t>1～3</t>
    <phoneticPr fontId="1"/>
  </si>
  <si>
    <t>基準値</t>
    <rPh sb="0" eb="3">
      <t>キジュンチ</t>
    </rPh>
    <phoneticPr fontId="1"/>
  </si>
  <si>
    <t>合計</t>
    <rPh sb="0" eb="2">
      <t>ゴウケイ</t>
    </rPh>
    <phoneticPr fontId="1"/>
  </si>
  <si>
    <t>必要自家消費量</t>
    <phoneticPr fontId="1"/>
  </si>
  <si>
    <t>発電実績</t>
    <rPh sb="0" eb="4">
      <t>ハツデンジッセキ</t>
    </rPh>
    <phoneticPr fontId="1"/>
  </si>
  <si>
    <t>売電実績</t>
    <rPh sb="0" eb="2">
      <t>バイデン</t>
    </rPh>
    <rPh sb="2" eb="4">
      <t>ジッセキ</t>
    </rPh>
    <phoneticPr fontId="1"/>
  </si>
  <si>
    <t>浜通り</t>
    <rPh sb="0" eb="2">
      <t>ハマドオ</t>
    </rPh>
    <phoneticPr fontId="1"/>
  </si>
  <si>
    <t>中通り</t>
    <rPh sb="0" eb="2">
      <t>ナカドオ</t>
    </rPh>
    <phoneticPr fontId="1"/>
  </si>
  <si>
    <t>会津地方</t>
  </si>
  <si>
    <t>会津地方</t>
    <rPh sb="0" eb="2">
      <t>アイズ</t>
    </rPh>
    <rPh sb="2" eb="4">
      <t>チホウ</t>
    </rPh>
    <phoneticPr fontId="1"/>
  </si>
  <si>
    <t>想定発電量(kWh)</t>
    <rPh sb="0" eb="2">
      <t>ソウテイ</t>
    </rPh>
    <rPh sb="2" eb="5">
      <t>ハツデンリョウ</t>
    </rPh>
    <phoneticPr fontId="1"/>
  </si>
  <si>
    <t>自家消費量</t>
    <rPh sb="0" eb="4">
      <t>ジカショウヒ</t>
    </rPh>
    <rPh sb="4" eb="5">
      <t>リョウ</t>
    </rPh>
    <phoneticPr fontId="1"/>
  </si>
  <si>
    <t>申請可否</t>
    <rPh sb="0" eb="2">
      <t>シンセイ</t>
    </rPh>
    <rPh sb="2" eb="4">
      <t>カヒ</t>
    </rPh>
    <phoneticPr fontId="1"/>
  </si>
  <si>
    <t>シミュレーション</t>
    <phoneticPr fontId="1"/>
  </si>
  <si>
    <t>地域選択</t>
    <phoneticPr fontId="1"/>
  </si>
  <si>
    <t>申請者氏名</t>
    <rPh sb="0" eb="3">
      <t>シンセイシャ</t>
    </rPh>
    <rPh sb="3" eb="5">
      <t>シメイ</t>
    </rPh>
    <phoneticPr fontId="1"/>
  </si>
  <si>
    <t>自家消費割合</t>
    <rPh sb="0" eb="2">
      <t>ジカ</t>
    </rPh>
    <rPh sb="2" eb="4">
      <t>ショウヒ</t>
    </rPh>
    <rPh sb="4" eb="6">
      <t>ワリアイ</t>
    </rPh>
    <phoneticPr fontId="1"/>
  </si>
  <si>
    <t>基準自家消割合(%)</t>
    <rPh sb="0" eb="2">
      <t>キジュン</t>
    </rPh>
    <rPh sb="2" eb="4">
      <t>ジカ</t>
    </rPh>
    <rPh sb="4" eb="5">
      <t>ショウ</t>
    </rPh>
    <rPh sb="5" eb="7">
      <t>ワリアイ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</si>
  <si>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</si>
  <si>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</si>
  <si>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</si>
  <si>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</si>
  <si>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</si>
  <si>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</si>
  <si>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</si>
  <si>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</si>
  <si>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</si>
  <si>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</si>
  <si>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発電</t>
    <rPh sb="0" eb="2">
      <t>ハツデン</t>
    </rPh>
    <phoneticPr fontId="1"/>
  </si>
  <si>
    <t>割合</t>
    <rPh sb="0" eb="2">
      <t>ワリアイ</t>
    </rPh>
    <phoneticPr fontId="1"/>
  </si>
  <si>
    <t>k</t>
    <phoneticPr fontId="1"/>
  </si>
  <si>
    <t>月あたり日数</t>
    <rPh sb="0" eb="1">
      <t>ツキ</t>
    </rPh>
    <rPh sb="4" eb="6">
      <t>ニッスウ</t>
    </rPh>
    <phoneticPr fontId="1"/>
  </si>
  <si>
    <t>福島　太郎</t>
    <rPh sb="0" eb="2">
      <t>フクシマ</t>
    </rPh>
    <rPh sb="3" eb="5">
      <t>タロウ</t>
    </rPh>
    <phoneticPr fontId="1"/>
  </si>
  <si>
    <t>※1　太陽光モジュール及びパワーコンディショナの最大受電容量どちらかの小さい方の値を記入</t>
    <rPh sb="3" eb="6">
      <t>タイヨウコウ</t>
    </rPh>
    <rPh sb="11" eb="12">
      <t>オヨ</t>
    </rPh>
    <rPh sb="24" eb="26">
      <t>サイダイ</t>
    </rPh>
    <rPh sb="26" eb="28">
      <t>ジュデン</t>
    </rPh>
    <rPh sb="28" eb="30">
      <t>ヨウリョウ</t>
    </rPh>
    <rPh sb="35" eb="36">
      <t>チイ</t>
    </rPh>
    <rPh sb="38" eb="39">
      <t>ホウ</t>
    </rPh>
    <rPh sb="40" eb="41">
      <t>アタイ</t>
    </rPh>
    <rPh sb="42" eb="44">
      <t>キニュウ</t>
    </rPh>
    <phoneticPr fontId="1"/>
  </si>
  <si>
    <t>設置容量</t>
    <rPh sb="0" eb="2">
      <t>セッチ</t>
    </rPh>
    <rPh sb="2" eb="4">
      <t>ヨウリョウ</t>
    </rPh>
    <phoneticPr fontId="1"/>
  </si>
  <si>
    <t>申請者氏名</t>
    <phoneticPr fontId="1"/>
  </si>
  <si>
    <t>自家消費型住宅用太陽光発電設備モデル事業補助金　シミュレーション表</t>
    <rPh sb="0" eb="4">
      <t>ジカショウヒ</t>
    </rPh>
    <rPh sb="4" eb="5">
      <t>ガタ</t>
    </rPh>
    <rPh sb="5" eb="8">
      <t>ジュウタクヨウ</t>
    </rPh>
    <rPh sb="8" eb="11">
      <t>タイヨウコウ</t>
    </rPh>
    <rPh sb="11" eb="13">
      <t>ハツデン</t>
    </rPh>
    <rPh sb="13" eb="15">
      <t>セツビ</t>
    </rPh>
    <rPh sb="18" eb="20">
      <t>ジギョウ</t>
    </rPh>
    <rPh sb="20" eb="23">
      <t>ホジョキン</t>
    </rPh>
    <rPh sb="32" eb="33">
      <t>ヒョウ</t>
    </rPh>
    <phoneticPr fontId="1"/>
  </si>
  <si>
    <t>自家消費型住宅用太陽光発電設備モデル事業補助金　シミュレーション(例)</t>
    <rPh sb="0" eb="4">
      <t>ジカショウヒ</t>
    </rPh>
    <rPh sb="4" eb="5">
      <t>ガタ</t>
    </rPh>
    <rPh sb="5" eb="8">
      <t>ジュウタクヨウ</t>
    </rPh>
    <rPh sb="8" eb="11">
      <t>タイヨウコウ</t>
    </rPh>
    <rPh sb="11" eb="13">
      <t>ハツデン</t>
    </rPh>
    <rPh sb="13" eb="15">
      <t>セツビ</t>
    </rPh>
    <rPh sb="18" eb="20">
      <t>ジギョウ</t>
    </rPh>
    <rPh sb="20" eb="23">
      <t>ホジョキン</t>
    </rPh>
    <rPh sb="33" eb="34">
      <t>レイ</t>
    </rPh>
    <phoneticPr fontId="1"/>
  </si>
  <si>
    <t>温度上昇</t>
    <rPh sb="0" eb="2">
      <t>オンド</t>
    </rPh>
    <rPh sb="2" eb="4">
      <t>ジョウショウ</t>
    </rPh>
    <phoneticPr fontId="1"/>
  </si>
  <si>
    <t>※黄色の部分が記入箇所です。</t>
    <rPh sb="1" eb="3">
      <t>キイロ</t>
    </rPh>
    <rPh sb="4" eb="6">
      <t>ブブン</t>
    </rPh>
    <rPh sb="7" eb="9">
      <t>キニュウ</t>
    </rPh>
    <rPh sb="9" eb="11">
      <t>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</si>
</sst>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4"/>
      <color theme="1"/>
      <name val="游明朝"/>
      <family val="1"/>
      <charset val="128"/>
    </font>
    <font>
      <sz val="14"/>
      <name val="游明朝"/>
      <family val="1"/>
      <charset val="128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8"/>
      <color theme="1"/>
      <name val="游明朝"/>
      <family val="1"/>
      <charset val="128"/>
    </font>
    <font>
      <b/>
      <sz val="20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1" fontId="0" fillId="0" borderId="0" xfId="0" applyNumberFormat="1">
      <alignment vertical="center"/>
    </xf>
    <xf numFmtId="2" fontId="0" fillId="0" borderId="1" xfId="0" applyNumberFormat="1" applyBorder="1">
      <alignment vertical="center"/>
    </xf>
    <xf numFmtId="2" fontId="0" fillId="0" borderId="1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1" fontId="4" fillId="0" borderId="7" xfId="0" applyNumberFormat="1" applyFont="1" applyBorder="1" applyAlignment="1">
      <alignment horizontal="center" vertical="center"/>
    </xf>
    <xf numFmtId="1" fontId="0" fillId="0" borderId="7" xfId="0" applyNumberFormat="1" applyBorder="1">
      <alignment vertical="center"/>
    </xf>
    <xf numFmtId="1" fontId="5" fillId="0" borderId="7" xfId="0" applyNumberFormat="1" applyFont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4" fillId="0" borderId="1" xfId="1" applyFont="1" applyBorder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1" fontId="12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" fontId="15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" fontId="11" fillId="0" borderId="0" xfId="0" applyNumberFormat="1" applyFont="1">
      <alignment vertical="center"/>
    </xf>
    <xf numFmtId="1" fontId="7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1" fillId="0" borderId="0" xfId="0" applyFont="1" applyAlignment="1"/>
    <xf numFmtId="1" fontId="14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1" fontId="7" fillId="0" borderId="1" xfId="0" applyNumberFormat="1" applyFont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 vertical="center"/>
    </xf>
    <xf numFmtId="38" fontId="3" fillId="0" borderId="1" xfId="1" applyFont="1" applyBorder="1" applyProtection="1">
      <alignment vertical="center"/>
    </xf>
    <xf numFmtId="38" fontId="4" fillId="0" borderId="1" xfId="1" applyFont="1" applyBorder="1" applyProtection="1">
      <alignment vertical="center"/>
    </xf>
    <xf numFmtId="0" fontId="2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7" fillId="0" borderId="1" xfId="0" applyFont="1" applyBorder="1">
      <alignment vertical="center"/>
    </xf>
    <xf numFmtId="1" fontId="6" fillId="0" borderId="2" xfId="0" applyNumberFormat="1" applyFont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38" fontId="7" fillId="0" borderId="4" xfId="1" applyFont="1" applyBorder="1">
      <alignment vertical="center"/>
    </xf>
    <xf numFmtId="38" fontId="7" fillId="0" borderId="2" xfId="1" applyFont="1" applyBorder="1">
      <alignment vertical="center"/>
    </xf>
    <xf numFmtId="38" fontId="7" fillId="0" borderId="1" xfId="1" applyFont="1" applyBorder="1">
      <alignment vertical="center"/>
    </xf>
    <xf numFmtId="0" fontId="11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7" fillId="2" borderId="1" xfId="0" applyFont="1" applyFill="1" applyBorder="1" applyProtection="1">
      <alignment vertical="center"/>
      <protection locked="0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60587</xdr:colOff>
      <xdr:row>2</xdr:row>
      <xdr:rowOff>143771</xdr:rowOff>
    </xdr:from>
    <xdr:to>
      <xdr:col>6</xdr:col>
      <xdr:colOff>549089</xdr:colOff>
      <xdr:row>3</xdr:row>
      <xdr:rowOff>201334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05911" y="726477"/>
          <a:ext cx="1373766" cy="393739"/>
        </a:xfrm>
        <a:prstGeom prst="wedgeRoundRectCallout">
          <a:avLst>
            <a:gd name="adj1" fmla="val -54442"/>
            <a:gd name="adj2" fmla="val 124662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申請者氏名を記入</a:t>
          </a:r>
        </a:p>
      </xdr:txBody>
    </xdr:sp>
    <xdr:clientData/>
  </xdr:twoCellAnchor>
  <xdr:twoCellAnchor>
    <xdr:from>
      <xdr:col>5</xdr:col>
      <xdr:colOff>493067</xdr:colOff>
      <xdr:row>4</xdr:row>
      <xdr:rowOff>78441</xdr:rowOff>
    </xdr:from>
    <xdr:to>
      <xdr:col>8</xdr:col>
      <xdr:colOff>280147</xdr:colOff>
      <xdr:row>4</xdr:row>
      <xdr:rowOff>287767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538391" y="1288676"/>
          <a:ext cx="2442874" cy="209326"/>
        </a:xfrm>
        <a:prstGeom prst="wedgeRoundRectCallout">
          <a:avLst>
            <a:gd name="adj1" fmla="val -69724"/>
            <a:gd name="adj2" fmla="val 146026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浜通り・中通り・会津地方から選択</a:t>
          </a:r>
        </a:p>
      </xdr:txBody>
    </xdr:sp>
    <xdr:clientData/>
  </xdr:twoCellAnchor>
  <xdr:twoCellAnchor>
    <xdr:from>
      <xdr:col>8</xdr:col>
      <xdr:colOff>787773</xdr:colOff>
      <xdr:row>3</xdr:row>
      <xdr:rowOff>20728</xdr:rowOff>
    </xdr:from>
    <xdr:to>
      <xdr:col>16</xdr:col>
      <xdr:colOff>139738</xdr:colOff>
      <xdr:row>7</xdr:row>
      <xdr:rowOff>44824</xdr:rowOff>
    </xdr:to>
    <xdr:sp macro="" textlink="">
      <xdr:nvSpPr>
        <xdr:cNvPr id="2" name="角丸四角形吹き出し 4">
          <a:extLst>
            <a:ext uri="{FF2B5EF4-FFF2-40B4-BE49-F238E27FC236}">
              <a16:creationId xmlns:a16="http://schemas.microsoft.com/office/drawing/2014/main" id="{13824015-F4D0-46CF-B9F8-A21AF7C35249}"/>
            </a:ext>
          </a:extLst>
        </xdr:cNvPr>
        <xdr:cNvSpPr/>
      </xdr:nvSpPr>
      <xdr:spPr>
        <a:xfrm>
          <a:off x="7488891" y="939610"/>
          <a:ext cx="6434082" cy="1189508"/>
        </a:xfrm>
        <a:prstGeom prst="wedgeRoundRectCallout">
          <a:avLst>
            <a:gd name="adj1" fmla="val -102961"/>
            <a:gd name="adj2" fmla="val 41059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電力受給契約確認書：最大受電電力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系統連系承諾書：太陽電池モジュールの最大受電電力量又はパワーコンディショナの定格出力の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　　　　　　　いずれかの値の小さい方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小数点第２位以降は切り捨て。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128757</xdr:colOff>
      <xdr:row>11</xdr:row>
      <xdr:rowOff>201705</xdr:rowOff>
    </xdr:from>
    <xdr:to>
      <xdr:col>29</xdr:col>
      <xdr:colOff>127076</xdr:colOff>
      <xdr:row>14</xdr:row>
      <xdr:rowOff>102532</xdr:rowOff>
    </xdr:to>
    <xdr:sp macro="" textlink="">
      <xdr:nvSpPr>
        <xdr:cNvPr id="4" name="角丸四角形吹き出し 4">
          <a:extLst>
            <a:ext uri="{FF2B5EF4-FFF2-40B4-BE49-F238E27FC236}">
              <a16:creationId xmlns:a16="http://schemas.microsoft.com/office/drawing/2014/main" id="{B1D585F4-E47B-40F4-9D96-EE5318FC784B}"/>
            </a:ext>
          </a:extLst>
        </xdr:cNvPr>
        <xdr:cNvSpPr/>
      </xdr:nvSpPr>
      <xdr:spPr>
        <a:xfrm>
          <a:off x="14315404" y="3160058"/>
          <a:ext cx="2900643" cy="774886"/>
        </a:xfrm>
        <a:prstGeom prst="wedgeRoundRectCallout">
          <a:avLst>
            <a:gd name="adj1" fmla="val -104079"/>
            <a:gd name="adj2" fmla="val 4244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一ヶ月分（１日から月末まで）の売電量及び発電量の実績を入力</a:t>
          </a:r>
        </a:p>
      </xdr:txBody>
    </xdr:sp>
    <xdr:clientData/>
  </xdr:twoCellAnchor>
  <xdr:twoCellAnchor>
    <xdr:from>
      <xdr:col>17</xdr:col>
      <xdr:colOff>468743</xdr:colOff>
      <xdr:row>16</xdr:row>
      <xdr:rowOff>259641</xdr:rowOff>
    </xdr:from>
    <xdr:to>
      <xdr:col>27</xdr:col>
      <xdr:colOff>649941</xdr:colOff>
      <xdr:row>18</xdr:row>
      <xdr:rowOff>94912</xdr:rowOff>
    </xdr:to>
    <xdr:sp macro="" textlink="">
      <xdr:nvSpPr>
        <xdr:cNvPr id="6" name="角丸四角形吹き出し 4">
          <a:extLst>
            <a:ext uri="{FF2B5EF4-FFF2-40B4-BE49-F238E27FC236}">
              <a16:creationId xmlns:a16="http://schemas.microsoft.com/office/drawing/2014/main" id="{BC1046FE-9370-422B-8541-7B1DB4B20A00}"/>
            </a:ext>
          </a:extLst>
        </xdr:cNvPr>
        <xdr:cNvSpPr/>
      </xdr:nvSpPr>
      <xdr:spPr>
        <a:xfrm>
          <a:off x="14655390" y="4641141"/>
          <a:ext cx="1738816" cy="417977"/>
        </a:xfrm>
        <a:prstGeom prst="wedgeRoundRectCallout">
          <a:avLst>
            <a:gd name="adj1" fmla="val -41766"/>
            <a:gd name="adj2" fmla="val 106958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申請可能の状態で提出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382682</xdr:colOff>
      <xdr:row>13</xdr:row>
      <xdr:rowOff>15015</xdr:rowOff>
    </xdr:from>
    <xdr:to>
      <xdr:col>8</xdr:col>
      <xdr:colOff>392431</xdr:colOff>
      <xdr:row>15</xdr:row>
      <xdr:rowOff>74630</xdr:rowOff>
    </xdr:to>
    <xdr:sp macro="" textlink="">
      <xdr:nvSpPr>
        <xdr:cNvPr id="10" name="角丸四角形吹き出し 4">
          <a:extLst>
            <a:ext uri="{FF2B5EF4-FFF2-40B4-BE49-F238E27FC236}">
              <a16:creationId xmlns:a16="http://schemas.microsoft.com/office/drawing/2014/main" id="{041C6C00-A521-4281-93AD-1E4082D43DA8}"/>
            </a:ext>
          </a:extLst>
        </xdr:cNvPr>
        <xdr:cNvSpPr/>
      </xdr:nvSpPr>
      <xdr:spPr>
        <a:xfrm>
          <a:off x="5313270" y="3556074"/>
          <a:ext cx="1780279" cy="642321"/>
        </a:xfrm>
        <a:prstGeom prst="wedgeRoundRectCallout">
          <a:avLst>
            <a:gd name="adj1" fmla="val -120963"/>
            <a:gd name="adj2" fmla="val 20016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小数点以下は切り捨てで入力して下さい。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佐藤" id="{160790DC-729A-4D18-80C0-D6754AEC9D88}" userId="佐藤" providerId="None"/>
  <person displayName="髙橋" id="{624B3513-57D6-499F-B093-45B62146A444}" userId="髙橋" providerId="None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4-04-15T06:56:27.91" personId="{624B3513-57D6-499F-B093-45B62146A444}" id="{DA4179D2-FD1D-450A-9B7A-5BB9F295BFAB}">
    <text>吹き出し部分の
電力需給契約書：最大受電電力量X
↑電力受給契約確認書：受給最大電力 
と正しい名称へ訂正して下さい</text>
  </threadedComment>
  <threadedComment ref="D7" dT="2024-04-10T01:32:24.06" personId="{160790DC-729A-4D18-80C0-D6754AEC9D88}" id="{FCA185DB-E412-4B0D-B38F-AEFD11B388BB}">
    <text>入力規制のエラーメッセージを「小数点第2位以降は切り捨ててください」にしてください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tabSelected="1" topLeftCell="B1" zoomScale="85" zoomScaleNormal="85" workbookViewId="0">
      <selection activeCell="F11" sqref="F11"/>
    </sheetView>
  </sheetViews>
  <sheetFormatPr defaultRowHeight="18" x14ac:dyDescent="0.45"/>
  <cols>
    <col min="1" max="1" width="3.59765625" style="1" hidden="1" customWidth="1"/>
    <col min="2" max="2" width="19.5" customWidth="1"/>
    <col min="3" max="3" width="10.19921875" customWidth="1"/>
    <col min="4" max="16" width="11.59765625" customWidth="1"/>
    <col min="17" max="17" width="5.296875" customWidth="1"/>
    <col min="18" max="18" width="11.59765625" customWidth="1"/>
    <col min="19" max="19" width="14.3984375" hidden="1" customWidth="1"/>
    <col min="20" max="20" width="14.8984375" hidden="1" customWidth="1"/>
    <col min="21" max="21" width="13.296875" hidden="1" customWidth="1"/>
    <col min="22" max="22" width="19.8984375" hidden="1" customWidth="1"/>
    <col min="23" max="23" width="15.796875" hidden="1" customWidth="1"/>
    <col min="24" max="24" width="11" hidden="1" customWidth="1"/>
    <col min="25" max="25" width="24.5" hidden="1" customWidth="1"/>
    <col min="26" max="26" width="37.59765625" hidden="1" customWidth="1"/>
  </cols>
  <sheetData>
    <row r="1" spans="1:26" ht="23.4" x14ac:dyDescent="0.45">
      <c r="B1" s="76" t="s">
        <v>54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10"/>
    </row>
    <row r="2" spans="1:26" ht="23.4" x14ac:dyDescent="0.45"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10"/>
    </row>
    <row r="3" spans="1:26" ht="26.4" customHeight="1" x14ac:dyDescent="0.45">
      <c r="B3" s="10"/>
      <c r="C3" s="10"/>
      <c r="D3" s="10"/>
      <c r="E3" s="10"/>
      <c r="F3" s="10"/>
      <c r="G3" s="10"/>
      <c r="H3" s="10"/>
      <c r="I3" s="10"/>
      <c r="J3" s="10"/>
      <c r="K3" s="79" t="s">
        <v>56</v>
      </c>
      <c r="L3" s="80"/>
      <c r="M3" s="80"/>
      <c r="N3" s="80"/>
      <c r="O3" s="81"/>
      <c r="P3" s="64"/>
      <c r="Q3" s="10"/>
    </row>
    <row r="4" spans="1:26" ht="23.4" x14ac:dyDescent="0.45">
      <c r="B4" s="10"/>
      <c r="C4" s="10"/>
      <c r="D4" s="10"/>
      <c r="E4" s="10"/>
      <c r="F4" s="10"/>
      <c r="G4" s="10"/>
      <c r="H4" s="10"/>
      <c r="I4" s="10"/>
      <c r="J4" s="10"/>
      <c r="K4" s="10"/>
      <c r="L4" s="53"/>
      <c r="M4" s="52"/>
      <c r="N4" s="52"/>
      <c r="O4" s="52"/>
      <c r="P4" s="10"/>
      <c r="Q4" s="10"/>
    </row>
    <row r="5" spans="1:26" ht="23.4" x14ac:dyDescent="0.45">
      <c r="A5" s="23"/>
      <c r="B5" s="75" t="s">
        <v>32</v>
      </c>
      <c r="C5" s="75"/>
      <c r="D5" s="77" t="s">
        <v>49</v>
      </c>
      <c r="E5" s="77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26" ht="22.2" x14ac:dyDescent="0.45">
      <c r="A6" s="23"/>
      <c r="B6" s="75" t="s">
        <v>31</v>
      </c>
      <c r="C6" s="75"/>
      <c r="D6" s="77" t="s">
        <v>25</v>
      </c>
      <c r="E6" s="77"/>
      <c r="F6" s="2"/>
      <c r="G6" s="2"/>
      <c r="H6" s="13"/>
      <c r="I6" s="2"/>
      <c r="J6" s="2"/>
      <c r="K6" s="2"/>
      <c r="L6" s="2"/>
      <c r="M6" s="2"/>
      <c r="N6" s="2"/>
      <c r="O6" s="2"/>
    </row>
    <row r="7" spans="1:26" ht="22.2" x14ac:dyDescent="0.45">
      <c r="A7" s="23"/>
      <c r="B7" s="75" t="s">
        <v>51</v>
      </c>
      <c r="C7" s="75"/>
      <c r="D7" s="78">
        <v>5.9</v>
      </c>
      <c r="E7" s="78"/>
      <c r="F7" s="2" t="s">
        <v>0</v>
      </c>
      <c r="G7" s="2"/>
      <c r="H7" s="2"/>
      <c r="I7" s="2"/>
      <c r="J7" s="2"/>
      <c r="K7" s="2"/>
      <c r="L7" s="2"/>
      <c r="M7" s="2"/>
      <c r="N7" s="2"/>
      <c r="O7" s="2"/>
    </row>
    <row r="8" spans="1:26" ht="22.2" x14ac:dyDescent="0.45">
      <c r="A8" s="23"/>
      <c r="B8" s="70" t="s">
        <v>14</v>
      </c>
      <c r="C8" s="71"/>
      <c r="D8" s="4" t="s">
        <v>2</v>
      </c>
      <c r="E8" s="4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19</v>
      </c>
      <c r="Q8" s="13"/>
      <c r="R8" s="45"/>
      <c r="T8" s="1"/>
    </row>
    <row r="9" spans="1:26" ht="22.2" x14ac:dyDescent="0.45">
      <c r="A9" s="22" t="s">
        <v>35</v>
      </c>
      <c r="B9" s="70" t="s">
        <v>1</v>
      </c>
      <c r="C9" s="71"/>
      <c r="D9" s="3">
        <f>VLOOKUP($D6,Sheet2!$B$3:$N$7,2,FALSE)</f>
        <v>5.09</v>
      </c>
      <c r="E9" s="3">
        <f>VLOOKUP($D6,Sheet2!$B$3:$N$7,3,FALSE)</f>
        <v>5.35</v>
      </c>
      <c r="F9" s="3">
        <f>VLOOKUP($D6,Sheet2!$B$3:$N$7,4,FALSE)</f>
        <v>4.9400000000000004</v>
      </c>
      <c r="G9" s="3">
        <f>VLOOKUP($D6,Sheet2!$B$3:$N$7,5,FALSE)</f>
        <v>4.82</v>
      </c>
      <c r="H9" s="3">
        <f>VLOOKUP($D6,Sheet2!$B$3:$N$7,6,FALSE)</f>
        <v>4.99</v>
      </c>
      <c r="I9" s="3">
        <f>VLOOKUP($D6,Sheet2!$B$3:$N$7,7,FALSE)</f>
        <v>4.2</v>
      </c>
      <c r="J9" s="3">
        <f>VLOOKUP($D6,Sheet2!$B$3:$N$7,8,FALSE)</f>
        <v>3.51</v>
      </c>
      <c r="K9" s="3">
        <f>VLOOKUP($D6,Sheet2!$B$3:$N$7,9,FALSE)</f>
        <v>2.61</v>
      </c>
      <c r="L9" s="3">
        <f>VLOOKUP($D6,Sheet2!$B$3:$N$7,10,FALSE)</f>
        <v>2.09</v>
      </c>
      <c r="M9" s="3">
        <f>VLOOKUP($D6,Sheet2!$B$3:$N$7,11,FALSE)</f>
        <v>2.52</v>
      </c>
      <c r="N9" s="3">
        <f>VLOOKUP($D6,Sheet2!$B$3:$N$7,12,FALSE)</f>
        <v>3.57</v>
      </c>
      <c r="O9" s="3">
        <f>VLOOKUP($D6,Sheet2!$B$3:$N$7,13,FALSE)</f>
        <v>4.49</v>
      </c>
      <c r="P9" s="14"/>
      <c r="R9" s="1"/>
      <c r="S9" t="s">
        <v>55</v>
      </c>
      <c r="T9">
        <v>0.85</v>
      </c>
      <c r="U9" t="s">
        <v>15</v>
      </c>
      <c r="V9">
        <v>0.92</v>
      </c>
      <c r="W9" t="s">
        <v>16</v>
      </c>
      <c r="X9">
        <v>0.93</v>
      </c>
      <c r="Y9" t="s">
        <v>18</v>
      </c>
      <c r="Z9" s="7">
        <f>P12/12</f>
        <v>157.85478025</v>
      </c>
    </row>
    <row r="10" spans="1:26" ht="22.95" hidden="1" customHeight="1" x14ac:dyDescent="0.45">
      <c r="A10" s="23"/>
      <c r="B10" s="4" t="s">
        <v>48</v>
      </c>
      <c r="C10" s="4"/>
      <c r="D10" s="3">
        <v>30</v>
      </c>
      <c r="E10" s="3">
        <v>31</v>
      </c>
      <c r="F10" s="3">
        <v>30</v>
      </c>
      <c r="G10" s="3">
        <v>31</v>
      </c>
      <c r="H10" s="3">
        <v>31</v>
      </c>
      <c r="I10" s="3">
        <v>30</v>
      </c>
      <c r="J10" s="3">
        <v>31</v>
      </c>
      <c r="K10" s="3">
        <v>30</v>
      </c>
      <c r="L10" s="3">
        <v>31</v>
      </c>
      <c r="M10" s="3">
        <v>31</v>
      </c>
      <c r="N10" s="3">
        <v>28</v>
      </c>
      <c r="O10" s="3">
        <v>31</v>
      </c>
      <c r="P10" s="5"/>
      <c r="R10" s="1"/>
    </row>
    <row r="11" spans="1:26" ht="22.2" x14ac:dyDescent="0.45">
      <c r="A11" s="24" t="s">
        <v>36</v>
      </c>
      <c r="B11" s="70" t="s">
        <v>27</v>
      </c>
      <c r="C11" s="71"/>
      <c r="D11" s="25">
        <f>D9*D10*$D$7*$X$11</f>
        <v>657.6789</v>
      </c>
      <c r="E11" s="25">
        <f t="shared" ref="E11:O11" si="0">E9*E10*$D$7*$X$11</f>
        <v>714.31594999999993</v>
      </c>
      <c r="F11" s="25">
        <f t="shared" si="0"/>
        <v>638.29740000000004</v>
      </c>
      <c r="G11" s="25">
        <f t="shared" si="0"/>
        <v>643.55194000000017</v>
      </c>
      <c r="H11" s="25">
        <f t="shared" si="0"/>
        <v>666.24982999999997</v>
      </c>
      <c r="I11" s="25">
        <f t="shared" si="0"/>
        <v>542.68200000000002</v>
      </c>
      <c r="J11" s="25">
        <f t="shared" si="0"/>
        <v>468.64466999999996</v>
      </c>
      <c r="K11" s="25">
        <f t="shared" si="0"/>
        <v>337.23810000000003</v>
      </c>
      <c r="L11" s="25">
        <f t="shared" si="0"/>
        <v>279.05052999999998</v>
      </c>
      <c r="M11" s="25">
        <f t="shared" si="0"/>
        <v>336.46284000000003</v>
      </c>
      <c r="N11" s="25">
        <f t="shared" si="0"/>
        <v>430.52771999999999</v>
      </c>
      <c r="O11" s="25">
        <f t="shared" si="0"/>
        <v>599.49132999999995</v>
      </c>
      <c r="P11" s="50">
        <f>SUM(D11:O11)</f>
        <v>6314.19121</v>
      </c>
      <c r="Q11" s="33"/>
      <c r="R11" s="46"/>
      <c r="W11" t="s">
        <v>19</v>
      </c>
      <c r="X11">
        <v>0.73</v>
      </c>
      <c r="Z11" s="7">
        <f>Z9*30</f>
        <v>4735.6434074999997</v>
      </c>
    </row>
    <row r="12" spans="1:26" ht="22.2" x14ac:dyDescent="0.45">
      <c r="A12" s="24" t="s">
        <v>37</v>
      </c>
      <c r="B12" s="70" t="s">
        <v>20</v>
      </c>
      <c r="C12" s="71"/>
      <c r="D12" s="25">
        <f>D11*0.3</f>
        <v>197.30366999999998</v>
      </c>
      <c r="E12" s="25">
        <f t="shared" ref="E12:O12" si="1">E11*0.3</f>
        <v>214.29478499999996</v>
      </c>
      <c r="F12" s="25">
        <f>F11*0.3</f>
        <v>191.48922000000002</v>
      </c>
      <c r="G12" s="25">
        <f t="shared" si="1"/>
        <v>193.06558200000003</v>
      </c>
      <c r="H12" s="25">
        <f t="shared" si="1"/>
        <v>199.87494899999999</v>
      </c>
      <c r="I12" s="25">
        <f t="shared" si="1"/>
        <v>162.80459999999999</v>
      </c>
      <c r="J12" s="25">
        <f t="shared" si="1"/>
        <v>140.59340099999997</v>
      </c>
      <c r="K12" s="25">
        <f t="shared" si="1"/>
        <v>101.17143</v>
      </c>
      <c r="L12" s="25">
        <f t="shared" si="1"/>
        <v>83.715158999999986</v>
      </c>
      <c r="M12" s="25">
        <f t="shared" si="1"/>
        <v>100.93885200000001</v>
      </c>
      <c r="N12" s="25">
        <f t="shared" si="1"/>
        <v>129.15831599999999</v>
      </c>
      <c r="O12" s="25">
        <f t="shared" si="1"/>
        <v>179.84739899999997</v>
      </c>
      <c r="P12" s="51">
        <f>SUM(D12:O12)</f>
        <v>1894.2573630000002</v>
      </c>
      <c r="Q12" s="34"/>
      <c r="R12" s="46"/>
    </row>
    <row r="13" spans="1:26" ht="22.2" x14ac:dyDescent="0.45">
      <c r="A13" s="24" t="s">
        <v>38</v>
      </c>
      <c r="B13" s="70" t="s">
        <v>34</v>
      </c>
      <c r="C13" s="71"/>
      <c r="D13" s="18">
        <f>ROUNDDOWN($Z$11/D12,0)</f>
        <v>24</v>
      </c>
      <c r="E13" s="18">
        <f>ROUNDDOWN($Z$11/E12,0)</f>
        <v>22</v>
      </c>
      <c r="F13" s="18">
        <f t="shared" ref="F13:O13" si="2">ROUNDDOWN($Z$11/F12,0)</f>
        <v>24</v>
      </c>
      <c r="G13" s="18">
        <f t="shared" si="2"/>
        <v>24</v>
      </c>
      <c r="H13" s="18">
        <f t="shared" si="2"/>
        <v>23</v>
      </c>
      <c r="I13" s="18">
        <f t="shared" si="2"/>
        <v>29</v>
      </c>
      <c r="J13" s="18">
        <f t="shared" si="2"/>
        <v>33</v>
      </c>
      <c r="K13" s="18">
        <f t="shared" si="2"/>
        <v>46</v>
      </c>
      <c r="L13" s="18">
        <f t="shared" si="2"/>
        <v>56</v>
      </c>
      <c r="M13" s="18">
        <f t="shared" si="2"/>
        <v>46</v>
      </c>
      <c r="N13" s="18">
        <f t="shared" si="2"/>
        <v>36</v>
      </c>
      <c r="O13" s="18">
        <f t="shared" si="2"/>
        <v>26</v>
      </c>
      <c r="P13" s="15"/>
      <c r="Q13" s="19"/>
    </row>
    <row r="14" spans="1:26" ht="22.2" x14ac:dyDescent="0.45">
      <c r="A14" s="24" t="s">
        <v>39</v>
      </c>
      <c r="B14" s="70" t="s">
        <v>21</v>
      </c>
      <c r="C14" s="71"/>
      <c r="D14" s="59">
        <v>0</v>
      </c>
      <c r="E14" s="59">
        <v>620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16"/>
      <c r="Q14" s="7"/>
      <c r="Z14">
        <f>IFERROR(D14/D11,0)+IFERROR(E14/E11,0)+IFERROR(F14/F11,0)+IFERROR(G14/G11,0)+IFERROR(H14/H11,0)+IFERROR(I14/I11,0)+IFERROR(J14/J11,0)+IFERROR(K14/K11,0)+IFERROR(L14/L11,0)+IFERROR(M14/M11,0)+IFERROR(N14/N11,0)+IFERROR(O14/O11,0)</f>
        <v>0.86796325911524175</v>
      </c>
    </row>
    <row r="15" spans="1:26" ht="22.2" x14ac:dyDescent="0.45">
      <c r="A15" s="24" t="s">
        <v>40</v>
      </c>
      <c r="B15" s="70" t="s">
        <v>22</v>
      </c>
      <c r="C15" s="71"/>
      <c r="D15" s="59">
        <v>0</v>
      </c>
      <c r="E15" s="59">
        <v>450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14"/>
      <c r="Z15">
        <f>IFERROR(D17/D13,0)+IFERROR(E17/E13,0)+IFERROR(F17/F13,0)+IFERROR(G17/G13,0)+IFERROR(H17/H13,0)+IFERROR(I17/I13,0)+IFERROR(J17/J13,0)+IFERROR(K17/K13,0)+IFERROR(L17/L13,0)+IFERROR(M17/M13,0)+IFERROR(N17/N13,0)+IFERROR(O17/O13,0)</f>
        <v>1.2272727272727273</v>
      </c>
    </row>
    <row r="16" spans="1:26" ht="22.2" x14ac:dyDescent="0.45">
      <c r="A16" s="24" t="s">
        <v>41</v>
      </c>
      <c r="B16" s="70" t="s">
        <v>28</v>
      </c>
      <c r="C16" s="71"/>
      <c r="D16" s="57">
        <f>D14-D15</f>
        <v>0</v>
      </c>
      <c r="E16" s="57">
        <f t="shared" ref="E16:O16" si="3">E14-E15</f>
        <v>170</v>
      </c>
      <c r="F16" s="57">
        <f t="shared" si="3"/>
        <v>0</v>
      </c>
      <c r="G16" s="57">
        <f t="shared" si="3"/>
        <v>0</v>
      </c>
      <c r="H16" s="57">
        <f t="shared" si="3"/>
        <v>0</v>
      </c>
      <c r="I16" s="57">
        <f t="shared" si="3"/>
        <v>0</v>
      </c>
      <c r="J16" s="57">
        <f t="shared" si="3"/>
        <v>0</v>
      </c>
      <c r="K16" s="57">
        <f t="shared" si="3"/>
        <v>0</v>
      </c>
      <c r="L16" s="57">
        <f t="shared" si="3"/>
        <v>0</v>
      </c>
      <c r="M16" s="57">
        <f t="shared" si="3"/>
        <v>0</v>
      </c>
      <c r="N16" s="57">
        <f t="shared" si="3"/>
        <v>0</v>
      </c>
      <c r="O16" s="57">
        <f t="shared" si="3"/>
        <v>0</v>
      </c>
      <c r="P16" s="14"/>
    </row>
    <row r="17" spans="1:18" ht="22.2" x14ac:dyDescent="0.45">
      <c r="A17" s="24" t="s">
        <v>42</v>
      </c>
      <c r="B17" s="72" t="s">
        <v>33</v>
      </c>
      <c r="C17" s="73"/>
      <c r="D17" s="58">
        <f>IFERROR(ROUNDDOWN(D16*100/D14,0),0)</f>
        <v>0</v>
      </c>
      <c r="E17" s="58">
        <f>IFERROR(ROUNDDOWN(E16*100/E14,0),0)</f>
        <v>27</v>
      </c>
      <c r="F17" s="58">
        <f t="shared" ref="F17:O17" si="4">IFERROR(ROUNDDOWN(F16*100/F14,0),0)</f>
        <v>0</v>
      </c>
      <c r="G17" s="58">
        <f t="shared" si="4"/>
        <v>0</v>
      </c>
      <c r="H17" s="58">
        <f t="shared" si="4"/>
        <v>0</v>
      </c>
      <c r="I17" s="58">
        <f t="shared" si="4"/>
        <v>0</v>
      </c>
      <c r="J17" s="58">
        <f t="shared" si="4"/>
        <v>0</v>
      </c>
      <c r="K17" s="58">
        <f t="shared" si="4"/>
        <v>0</v>
      </c>
      <c r="L17" s="58">
        <f t="shared" si="4"/>
        <v>0</v>
      </c>
      <c r="M17" s="58">
        <f t="shared" si="4"/>
        <v>0</v>
      </c>
      <c r="N17" s="58">
        <f t="shared" si="4"/>
        <v>0</v>
      </c>
      <c r="O17" s="58">
        <f t="shared" si="4"/>
        <v>0</v>
      </c>
      <c r="P17" s="17"/>
      <c r="Q17" s="20"/>
    </row>
    <row r="18" spans="1:18" ht="22.2" x14ac:dyDescent="0.45">
      <c r="A18" s="24" t="s">
        <v>43</v>
      </c>
      <c r="B18" s="72" t="s">
        <v>29</v>
      </c>
      <c r="C18" s="74"/>
      <c r="D18" s="11" t="str">
        <f>IF(D17&gt;=D13,"〇","-")</f>
        <v>-</v>
      </c>
      <c r="E18" s="11" t="str">
        <f t="shared" ref="E18:O18" si="5">IF(E17&gt;=E13,"〇","-")</f>
        <v>〇</v>
      </c>
      <c r="F18" s="11" t="str">
        <f t="shared" si="5"/>
        <v>-</v>
      </c>
      <c r="G18" s="11" t="str">
        <f t="shared" si="5"/>
        <v>-</v>
      </c>
      <c r="H18" s="11" t="str">
        <f t="shared" si="5"/>
        <v>-</v>
      </c>
      <c r="I18" s="11" t="str">
        <f t="shared" si="5"/>
        <v>-</v>
      </c>
      <c r="J18" s="11" t="str">
        <f t="shared" si="5"/>
        <v>-</v>
      </c>
      <c r="K18" s="11" t="str">
        <f t="shared" si="5"/>
        <v>-</v>
      </c>
      <c r="L18" s="11" t="str">
        <f t="shared" si="5"/>
        <v>-</v>
      </c>
      <c r="M18" s="11" t="str">
        <f t="shared" si="5"/>
        <v>-</v>
      </c>
      <c r="N18" s="11" t="str">
        <f t="shared" si="5"/>
        <v>-</v>
      </c>
      <c r="O18" s="11" t="str">
        <f t="shared" si="5"/>
        <v>-</v>
      </c>
      <c r="P18" s="36"/>
      <c r="Q18" s="21"/>
    </row>
    <row r="19" spans="1:18" ht="22.8" thickBot="1" x14ac:dyDescent="0.5">
      <c r="A19" s="24" t="s">
        <v>47</v>
      </c>
      <c r="B19" s="68" t="s">
        <v>30</v>
      </c>
      <c r="C19" s="4" t="s">
        <v>45</v>
      </c>
      <c r="D19" s="60">
        <f>D11*$Z$14</f>
        <v>570.84112149532712</v>
      </c>
      <c r="E19" s="60">
        <f t="shared" ref="E19:O19" si="6">E11*$Z$14</f>
        <v>620</v>
      </c>
      <c r="F19" s="60">
        <f t="shared" si="6"/>
        <v>554.01869158878515</v>
      </c>
      <c r="G19" s="60">
        <f t="shared" si="6"/>
        <v>558.57943925233667</v>
      </c>
      <c r="H19" s="60">
        <f t="shared" si="6"/>
        <v>578.28037383177571</v>
      </c>
      <c r="I19" s="60">
        <f t="shared" si="6"/>
        <v>471.02803738317766</v>
      </c>
      <c r="J19" s="60">
        <f t="shared" si="6"/>
        <v>406.76635514018693</v>
      </c>
      <c r="K19" s="60">
        <f t="shared" si="6"/>
        <v>292.71028037383184</v>
      </c>
      <c r="L19" s="60">
        <f t="shared" si="6"/>
        <v>242.20560747663552</v>
      </c>
      <c r="M19" s="60">
        <f t="shared" si="6"/>
        <v>292.03738317757018</v>
      </c>
      <c r="N19" s="60">
        <f t="shared" si="6"/>
        <v>373.68224299065423</v>
      </c>
      <c r="O19" s="60">
        <f t="shared" si="6"/>
        <v>520.3364485981308</v>
      </c>
      <c r="P19" s="61">
        <f>P11*$Z$14</f>
        <v>5480.4859813084122</v>
      </c>
      <c r="Q19" s="7"/>
    </row>
    <row r="20" spans="1:18" ht="22.8" thickBot="1" x14ac:dyDescent="0.5">
      <c r="A20" s="24" t="s">
        <v>44</v>
      </c>
      <c r="B20" s="69"/>
      <c r="C20" s="4" t="s">
        <v>46</v>
      </c>
      <c r="D20" s="48">
        <f>ROUNDDOWN(D13*$Z$15,0)</f>
        <v>29</v>
      </c>
      <c r="E20" s="48">
        <f>ROUNDDOWN(E13*$Z$15,0)</f>
        <v>27</v>
      </c>
      <c r="F20" s="48">
        <f t="shared" ref="F20:O20" si="7">ROUNDDOWN(F13*$Z$15,0)</f>
        <v>29</v>
      </c>
      <c r="G20" s="48">
        <f t="shared" si="7"/>
        <v>29</v>
      </c>
      <c r="H20" s="48">
        <f t="shared" si="7"/>
        <v>28</v>
      </c>
      <c r="I20" s="48">
        <f t="shared" si="7"/>
        <v>35</v>
      </c>
      <c r="J20" s="48">
        <f t="shared" si="7"/>
        <v>40</v>
      </c>
      <c r="K20" s="48">
        <f t="shared" si="7"/>
        <v>56</v>
      </c>
      <c r="L20" s="48">
        <f t="shared" si="7"/>
        <v>68</v>
      </c>
      <c r="M20" s="48">
        <f t="shared" si="7"/>
        <v>56</v>
      </c>
      <c r="N20" s="48">
        <f t="shared" si="7"/>
        <v>44</v>
      </c>
      <c r="O20" s="48">
        <f t="shared" si="7"/>
        <v>31</v>
      </c>
      <c r="P20" s="49">
        <f>ROUNDDOWN(AVERAGE(D20:O20),0)</f>
        <v>39</v>
      </c>
      <c r="Q20" s="7"/>
      <c r="R20" s="65" t="str">
        <f>IF(P20&gt;=30,"申請可能","再提出")</f>
        <v>申請可能</v>
      </c>
    </row>
    <row r="21" spans="1:18" ht="24" customHeight="1" x14ac:dyDescent="0.45">
      <c r="A21" s="35" t="s">
        <v>50</v>
      </c>
      <c r="B21" s="13"/>
      <c r="C21" s="2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8" ht="22.2" x14ac:dyDescent="0.45">
      <c r="A22" s="35"/>
      <c r="B22" s="13"/>
      <c r="C22" s="2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8" ht="21" x14ac:dyDescent="0.45">
      <c r="A23" s="37"/>
      <c r="B23" s="28"/>
      <c r="C23" s="29"/>
      <c r="D23" s="30"/>
      <c r="E23" s="30"/>
      <c r="F23" s="30"/>
      <c r="G23" s="30"/>
      <c r="H23" s="30"/>
      <c r="I23" s="30"/>
      <c r="J23" s="30"/>
      <c r="K23" s="7"/>
      <c r="L23" s="7"/>
      <c r="M23" s="7"/>
      <c r="N23" s="7"/>
      <c r="O23" s="7"/>
      <c r="P23" s="7"/>
      <c r="Q23" s="7"/>
    </row>
    <row r="24" spans="1:18" x14ac:dyDescent="0.45">
      <c r="A24" s="27"/>
      <c r="B24" s="28"/>
      <c r="C24" s="29"/>
      <c r="D24" s="30"/>
      <c r="E24" s="30"/>
      <c r="F24" s="30"/>
      <c r="G24" s="30"/>
      <c r="H24" s="30"/>
      <c r="I24" s="30"/>
      <c r="J24" s="30"/>
      <c r="K24" s="7"/>
      <c r="L24" s="7"/>
      <c r="M24" s="7"/>
      <c r="N24" s="7"/>
      <c r="O24" s="7"/>
      <c r="P24" s="7"/>
      <c r="Q24" s="7"/>
    </row>
    <row r="25" spans="1:18" s="32" customFormat="1" ht="22.2" x14ac:dyDescent="0.45">
      <c r="A25" s="27"/>
      <c r="B25" s="29"/>
      <c r="C25" s="29"/>
      <c r="D25" s="38"/>
      <c r="E25" s="38"/>
      <c r="F25" s="38"/>
      <c r="G25" s="38"/>
      <c r="H25" s="38"/>
      <c r="I25" s="38"/>
      <c r="J25" s="38"/>
      <c r="K25" s="39"/>
      <c r="L25" s="39"/>
      <c r="M25" s="39"/>
      <c r="N25" s="39"/>
      <c r="O25" s="39"/>
      <c r="P25" s="39"/>
      <c r="Q25" s="39"/>
    </row>
    <row r="26" spans="1:18" s="32" customFormat="1" ht="19.95" customHeight="1" x14ac:dyDescent="0.45">
      <c r="A26" s="27"/>
      <c r="B26" s="29"/>
      <c r="C26" s="29"/>
      <c r="D26" s="38"/>
      <c r="E26" s="38"/>
      <c r="F26" s="38"/>
      <c r="G26" s="38"/>
      <c r="H26" s="38"/>
      <c r="I26" s="38"/>
      <c r="J26" s="38"/>
      <c r="K26" s="39"/>
      <c r="L26" s="39"/>
      <c r="M26" s="39"/>
      <c r="N26" s="39"/>
      <c r="O26" s="39"/>
      <c r="P26" s="39"/>
      <c r="Q26" s="39"/>
    </row>
    <row r="27" spans="1:18" s="32" customFormat="1" ht="22.2" x14ac:dyDescent="0.4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 s="32" customFormat="1" ht="18.45" customHeight="1" x14ac:dyDescent="0.45">
      <c r="A28" s="27"/>
      <c r="B28" s="40"/>
      <c r="C28" s="29"/>
      <c r="D28" s="38"/>
      <c r="E28" s="38"/>
      <c r="F28" s="38"/>
      <c r="G28" s="38"/>
      <c r="H28" s="38"/>
      <c r="I28" s="38"/>
      <c r="J28" s="38"/>
      <c r="K28" s="39"/>
      <c r="L28" s="39"/>
      <c r="M28" s="39"/>
      <c r="N28" s="39"/>
      <c r="O28" s="39"/>
      <c r="P28" s="39"/>
      <c r="Q28" s="39"/>
    </row>
    <row r="29" spans="1:18" s="32" customFormat="1" ht="22.2" customHeight="1" x14ac:dyDescent="0.45">
      <c r="A29" s="44"/>
      <c r="B29" s="27"/>
      <c r="C29" s="29"/>
      <c r="D29" s="38"/>
      <c r="E29" s="38"/>
      <c r="F29" s="38"/>
      <c r="G29" s="38"/>
      <c r="H29" s="38"/>
      <c r="I29" s="38"/>
      <c r="J29" s="38"/>
      <c r="K29" s="39"/>
      <c r="L29" s="39"/>
      <c r="M29" s="39"/>
      <c r="N29" s="39"/>
      <c r="O29" s="39"/>
      <c r="P29" s="39"/>
      <c r="Q29" s="39"/>
    </row>
    <row r="30" spans="1:18" s="32" customFormat="1" ht="22.2" x14ac:dyDescent="0.45">
      <c r="A30" s="40"/>
      <c r="B30" s="41"/>
      <c r="C30" s="29"/>
      <c r="D30" s="38"/>
      <c r="E30" s="38"/>
      <c r="F30" s="38"/>
      <c r="G30" s="38"/>
      <c r="H30" s="38"/>
      <c r="I30" s="38"/>
      <c r="J30" s="38"/>
      <c r="K30" s="39"/>
      <c r="L30" s="39"/>
      <c r="M30" s="39"/>
      <c r="N30" s="39"/>
      <c r="O30" s="39"/>
      <c r="P30" s="39"/>
      <c r="Q30" s="39"/>
    </row>
    <row r="31" spans="1:18" s="32" customFormat="1" ht="21" customHeight="1" x14ac:dyDescent="0.2">
      <c r="A31" s="40"/>
      <c r="B31" s="42"/>
      <c r="C31" s="42"/>
      <c r="D31" s="43"/>
      <c r="E31" s="42"/>
      <c r="F31" s="29"/>
      <c r="G31" s="29"/>
      <c r="H31" s="29"/>
      <c r="I31" s="29"/>
      <c r="J31" s="29"/>
    </row>
    <row r="32" spans="1:18" s="32" customFormat="1" ht="21" customHeight="1" x14ac:dyDescent="0.2">
      <c r="A32" s="40"/>
      <c r="B32" s="42"/>
      <c r="C32" s="63"/>
      <c r="D32" s="43"/>
      <c r="E32" s="42"/>
      <c r="F32" s="29"/>
      <c r="G32" s="29"/>
      <c r="H32" s="29"/>
      <c r="I32" s="29"/>
      <c r="J32" s="29"/>
    </row>
    <row r="33" spans="1:10" s="32" customFormat="1" ht="22.2" x14ac:dyDescent="0.45">
      <c r="A33" s="40"/>
      <c r="B33" s="29"/>
      <c r="C33" s="29"/>
      <c r="D33" s="29"/>
      <c r="E33" s="29"/>
      <c r="F33" s="29"/>
      <c r="G33" s="29"/>
      <c r="H33" s="29"/>
      <c r="I33" s="29"/>
      <c r="J33" s="29"/>
    </row>
    <row r="34" spans="1:10" s="32" customFormat="1" ht="22.2" x14ac:dyDescent="0.45">
      <c r="A34" s="40"/>
      <c r="B34" s="29"/>
      <c r="C34" s="29"/>
      <c r="D34" s="29"/>
      <c r="E34" s="29"/>
      <c r="F34" s="29"/>
      <c r="G34" s="29"/>
      <c r="H34" s="29"/>
      <c r="I34" s="29"/>
      <c r="J34" s="29"/>
    </row>
    <row r="35" spans="1:10" x14ac:dyDescent="0.45">
      <c r="A35" s="31"/>
      <c r="B35" s="28"/>
      <c r="C35" s="28"/>
      <c r="D35" s="28"/>
      <c r="E35" s="28"/>
      <c r="F35" s="28"/>
      <c r="G35" s="28"/>
      <c r="H35" s="28"/>
      <c r="I35" s="28"/>
      <c r="J35" s="28"/>
    </row>
  </sheetData>
  <sheetProtection algorithmName="SHA-512" hashValue="LF65yQfT/u3ghtWSr2bM+gocV03UCTB6Eaa2IVLfEBbdbEFdtGuljG6MgCpZ77C7jlw+VDTgJ0iKp6AHeBrtxg==" saltValue="m+2tuMVOrLRoL6W8iNP3zw==" spinCount="100000" sheet="1" objects="1" scenarios="1"/>
  <dataConsolidate/>
  <mergeCells count="19">
    <mergeCell ref="B6:C6"/>
    <mergeCell ref="B7:C7"/>
    <mergeCell ref="B1:P2"/>
    <mergeCell ref="D6:E6"/>
    <mergeCell ref="D5:E5"/>
    <mergeCell ref="D7:E7"/>
    <mergeCell ref="B5:C5"/>
    <mergeCell ref="K3:O3"/>
    <mergeCell ref="B19:B20"/>
    <mergeCell ref="B8:C8"/>
    <mergeCell ref="B9:C9"/>
    <mergeCell ref="B11:C11"/>
    <mergeCell ref="B12:C12"/>
    <mergeCell ref="B13:C13"/>
    <mergeCell ref="B14:C14"/>
    <mergeCell ref="B15:C15"/>
    <mergeCell ref="B16:C16"/>
    <mergeCell ref="B17:C17"/>
    <mergeCell ref="B18:C18"/>
  </mergeCells>
  <phoneticPr fontId="1"/>
  <dataValidations count="3">
    <dataValidation type="list" allowBlank="1" showInputMessage="1" showErrorMessage="1" sqref="D6">
      <formula1>"浜通り,中通り,会津地方"</formula1>
    </dataValidation>
    <dataValidation type="custom" allowBlank="1" showInputMessage="1" showErrorMessage="1" sqref="D7:E7">
      <formula1>D7*10=INT(D7*10)</formula1>
    </dataValidation>
    <dataValidation type="custom" allowBlank="1" showInputMessage="1" showErrorMessage="1" sqref="D14">
      <formula1>D14=INT(D14)</formula1>
    </dataValidation>
  </dataValidations>
  <pageMargins left="0.7" right="0.7" top="0.75" bottom="0.75" header="0.3" footer="0.3"/>
  <pageSetup paperSize="9" scale="53" orientation="landscape"/>
  <ignoredErrors>
    <ignoredError sqref="E9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topLeftCell="B1" zoomScale="85" zoomScaleNormal="85" workbookViewId="0">
      <selection activeCell="D6" sqref="D6:E6"/>
    </sheetView>
  </sheetViews>
  <sheetFormatPr defaultRowHeight="18" x14ac:dyDescent="0.45"/>
  <cols>
    <col min="1" max="1" width="3.59765625" style="1" hidden="1" customWidth="1"/>
    <col min="2" max="2" width="19.5" customWidth="1"/>
    <col min="3" max="3" width="10.19921875" customWidth="1"/>
    <col min="4" max="16" width="11.59765625" customWidth="1"/>
    <col min="17" max="17" width="5.296875" customWidth="1"/>
    <col min="18" max="18" width="11.59765625" customWidth="1"/>
    <col min="19" max="19" width="9" hidden="1" customWidth="1"/>
    <col min="20" max="20" width="7.796875" hidden="1" customWidth="1"/>
    <col min="21" max="21" width="9.3984375" hidden="1" customWidth="1"/>
    <col min="22" max="22" width="8.5" hidden="1" customWidth="1"/>
    <col min="23" max="23" width="5.8984375" hidden="1" customWidth="1"/>
    <col min="24" max="24" width="8" hidden="1" customWidth="1"/>
    <col min="25" max="25" width="7.796875" hidden="1" customWidth="1"/>
    <col min="26" max="26" width="8.796875" hidden="1" customWidth="1"/>
  </cols>
  <sheetData>
    <row r="1" spans="1:26" ht="23.4" x14ac:dyDescent="0.45">
      <c r="B1" s="76" t="s">
        <v>53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10"/>
    </row>
    <row r="2" spans="1:26" ht="23.4" x14ac:dyDescent="0.45"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10"/>
    </row>
    <row r="3" spans="1:26" ht="23.4" x14ac:dyDescent="0.4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26" ht="25.2" customHeight="1" x14ac:dyDescent="0.45">
      <c r="B4" s="10"/>
      <c r="C4" s="10"/>
      <c r="D4" s="10"/>
      <c r="E4" s="10"/>
      <c r="F4" s="10"/>
      <c r="G4" s="10"/>
      <c r="H4" s="10"/>
      <c r="I4" s="10"/>
      <c r="J4" s="10"/>
      <c r="K4" s="79" t="s">
        <v>56</v>
      </c>
      <c r="L4" s="80"/>
      <c r="M4" s="80"/>
      <c r="N4" s="80"/>
      <c r="O4" s="81"/>
      <c r="P4" s="64"/>
      <c r="Q4" s="10"/>
    </row>
    <row r="5" spans="1:26" ht="22.95" customHeight="1" x14ac:dyDescent="0.45">
      <c r="A5" s="23"/>
      <c r="B5" s="75" t="s">
        <v>52</v>
      </c>
      <c r="C5" s="75"/>
      <c r="D5" s="82"/>
      <c r="E5" s="82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26" ht="22.95" customHeight="1" x14ac:dyDescent="0.45">
      <c r="A6" s="23"/>
      <c r="B6" s="75" t="s">
        <v>31</v>
      </c>
      <c r="C6" s="75"/>
      <c r="D6" s="82"/>
      <c r="E6" s="82"/>
      <c r="F6" s="2"/>
      <c r="G6" s="2"/>
      <c r="H6" s="13"/>
      <c r="I6" s="2"/>
      <c r="J6" s="2"/>
      <c r="K6" s="2"/>
      <c r="L6" s="2"/>
      <c r="M6" s="2"/>
      <c r="N6" s="2"/>
      <c r="O6" s="2"/>
    </row>
    <row r="7" spans="1:26" ht="22.95" customHeight="1" x14ac:dyDescent="0.45">
      <c r="A7" s="23"/>
      <c r="B7" s="75" t="s">
        <v>51</v>
      </c>
      <c r="C7" s="75"/>
      <c r="D7" s="83"/>
      <c r="E7" s="83"/>
      <c r="F7" s="2" t="s">
        <v>0</v>
      </c>
      <c r="G7" s="2"/>
      <c r="H7" s="2"/>
      <c r="I7" s="2"/>
      <c r="J7" s="2"/>
      <c r="K7" s="2"/>
      <c r="L7" s="2"/>
      <c r="M7" s="2"/>
      <c r="N7" s="2"/>
      <c r="O7" s="2"/>
    </row>
    <row r="8" spans="1:26" ht="22.95" customHeight="1" x14ac:dyDescent="0.45">
      <c r="A8" s="23"/>
      <c r="B8" s="70" t="s">
        <v>14</v>
      </c>
      <c r="C8" s="71"/>
      <c r="D8" s="4" t="s">
        <v>2</v>
      </c>
      <c r="E8" s="4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19</v>
      </c>
      <c r="Q8" s="13"/>
      <c r="R8" s="45"/>
      <c r="T8" s="1" t="s">
        <v>17</v>
      </c>
    </row>
    <row r="9" spans="1:26" ht="22.95" customHeight="1" x14ac:dyDescent="0.45">
      <c r="A9" s="22" t="s">
        <v>35</v>
      </c>
      <c r="B9" s="70" t="s">
        <v>1</v>
      </c>
      <c r="C9" s="71"/>
      <c r="D9" s="3" t="str">
        <f>IFERROR(VLOOKUP($D6,Sheet2!$B$3:$N$7,2,FALSE),"")</f>
        <v/>
      </c>
      <c r="E9" s="3" t="str">
        <f>IFERROR(VLOOKUP($D6,Sheet2!$B$3:$N$7,3,FALSE),"")</f>
        <v/>
      </c>
      <c r="F9" s="3" t="str">
        <f>IFERROR(VLOOKUP($D6,Sheet2!$B$3:$N$7,4,FALSE),"")</f>
        <v/>
      </c>
      <c r="G9" s="3" t="str">
        <f>IFERROR(VLOOKUP($D6,Sheet2!$B$3:$N$7,5,FALSE),"")</f>
        <v/>
      </c>
      <c r="H9" s="3" t="str">
        <f>IFERROR(VLOOKUP($D6,Sheet2!$B$3:$N$7,6,FALSE),"")</f>
        <v/>
      </c>
      <c r="I9" s="3" t="str">
        <f>IFERROR(VLOOKUP($D6,Sheet2!$B$3:$N$7,7,FALSE),"")</f>
        <v/>
      </c>
      <c r="J9" s="3" t="str">
        <f>IFERROR(VLOOKUP($D6,Sheet2!$B$3:$N$7,8,FALSE),"")</f>
        <v/>
      </c>
      <c r="K9" s="3" t="str">
        <f>IFERROR(VLOOKUP($D6,Sheet2!$B$3:$N$7,9,FALSE),"")</f>
        <v/>
      </c>
      <c r="L9" s="3" t="str">
        <f>IFERROR(VLOOKUP($D6,Sheet2!$B$3:$N$7,10,FALSE),"")</f>
        <v/>
      </c>
      <c r="M9" s="3" t="str">
        <f>IFERROR(VLOOKUP($D6,Sheet2!$B$3:$N$7,11,FALSE),"")</f>
        <v/>
      </c>
      <c r="N9" s="3" t="str">
        <f>IFERROR(VLOOKUP($D6,Sheet2!$B$3:$N$7,12,FALSE),"")</f>
        <v/>
      </c>
      <c r="O9" s="3" t="str">
        <f>IFERROR(VLOOKUP($D6,Sheet2!$B$3:$N$7,13,FALSE),"")</f>
        <v/>
      </c>
      <c r="P9" s="14"/>
      <c r="R9" s="1"/>
      <c r="S9" t="s">
        <v>55</v>
      </c>
      <c r="T9">
        <v>0.85</v>
      </c>
      <c r="U9" t="s">
        <v>15</v>
      </c>
      <c r="V9">
        <v>0.92</v>
      </c>
      <c r="W9" t="s">
        <v>16</v>
      </c>
      <c r="X9">
        <v>0.93</v>
      </c>
      <c r="Y9" t="s">
        <v>18</v>
      </c>
      <c r="Z9" s="7">
        <f>P12/12</f>
        <v>0</v>
      </c>
    </row>
    <row r="10" spans="1:26" ht="27" hidden="1" customHeight="1" x14ac:dyDescent="0.45">
      <c r="A10" s="23"/>
      <c r="B10" s="70" t="s">
        <v>48</v>
      </c>
      <c r="C10" s="71"/>
      <c r="D10" s="3">
        <v>30</v>
      </c>
      <c r="E10" s="3">
        <v>31</v>
      </c>
      <c r="F10" s="3">
        <v>30</v>
      </c>
      <c r="G10" s="3">
        <v>31</v>
      </c>
      <c r="H10" s="3">
        <v>31</v>
      </c>
      <c r="I10" s="3">
        <v>30</v>
      </c>
      <c r="J10" s="3">
        <v>31</v>
      </c>
      <c r="K10" s="3">
        <v>30</v>
      </c>
      <c r="L10" s="3">
        <v>31</v>
      </c>
      <c r="M10" s="3">
        <v>31</v>
      </c>
      <c r="N10" s="3">
        <v>28</v>
      </c>
      <c r="O10" s="3">
        <v>31</v>
      </c>
      <c r="P10" s="5"/>
      <c r="R10" s="1"/>
    </row>
    <row r="11" spans="1:26" ht="22.95" customHeight="1" x14ac:dyDescent="0.45">
      <c r="A11" s="24" t="s">
        <v>36</v>
      </c>
      <c r="B11" s="70" t="s">
        <v>27</v>
      </c>
      <c r="C11" s="71"/>
      <c r="D11" s="25" t="str">
        <f>IFERROR(D9*D10*$D$7*$X$11,"")</f>
        <v/>
      </c>
      <c r="E11" s="25" t="str">
        <f>IFERROR(E9*E10*$D$7*$X$11,"")</f>
        <v/>
      </c>
      <c r="F11" s="25" t="str">
        <f t="shared" ref="F11:N11" si="0">IFERROR(F9*F10*$D$7*$X$11,"")</f>
        <v/>
      </c>
      <c r="G11" s="25" t="str">
        <f t="shared" si="0"/>
        <v/>
      </c>
      <c r="H11" s="25" t="str">
        <f t="shared" si="0"/>
        <v/>
      </c>
      <c r="I11" s="25" t="str">
        <f t="shared" si="0"/>
        <v/>
      </c>
      <c r="J11" s="25" t="str">
        <f t="shared" si="0"/>
        <v/>
      </c>
      <c r="K11" s="25" t="str">
        <f t="shared" si="0"/>
        <v/>
      </c>
      <c r="L11" s="25" t="str">
        <f t="shared" si="0"/>
        <v/>
      </c>
      <c r="M11" s="25" t="str">
        <f t="shared" si="0"/>
        <v/>
      </c>
      <c r="N11" s="25" t="str">
        <f t="shared" si="0"/>
        <v/>
      </c>
      <c r="O11" s="25" t="str">
        <f>IFERROR(O9*O10*$D$7*$X$11,"")</f>
        <v/>
      </c>
      <c r="P11" s="25">
        <f>SUM(D11:O11)</f>
        <v>0</v>
      </c>
      <c r="Q11" s="33"/>
      <c r="R11" s="46"/>
      <c r="W11" t="s">
        <v>19</v>
      </c>
      <c r="X11">
        <v>0.73</v>
      </c>
      <c r="Z11" s="7">
        <f>Z9*30</f>
        <v>0</v>
      </c>
    </row>
    <row r="12" spans="1:26" ht="22.95" customHeight="1" x14ac:dyDescent="0.45">
      <c r="A12" s="24" t="s">
        <v>37</v>
      </c>
      <c r="B12" s="70" t="s">
        <v>20</v>
      </c>
      <c r="C12" s="71"/>
      <c r="D12" s="12" t="str">
        <f>IFERROR(D11*0.3,"")</f>
        <v/>
      </c>
      <c r="E12" s="12" t="str">
        <f>IFERROR(E11*0.3,"")</f>
        <v/>
      </c>
      <c r="F12" s="12" t="str">
        <f>IFERROR(F11*0.3,"")</f>
        <v/>
      </c>
      <c r="G12" s="12" t="str">
        <f t="shared" ref="G12:O12" si="1">IFERROR(G11*0.3,"")</f>
        <v/>
      </c>
      <c r="H12" s="12" t="str">
        <f t="shared" si="1"/>
        <v/>
      </c>
      <c r="I12" s="12" t="str">
        <f t="shared" si="1"/>
        <v/>
      </c>
      <c r="J12" s="12" t="str">
        <f t="shared" si="1"/>
        <v/>
      </c>
      <c r="K12" s="12" t="str">
        <f t="shared" si="1"/>
        <v/>
      </c>
      <c r="L12" s="12" t="str">
        <f t="shared" si="1"/>
        <v/>
      </c>
      <c r="M12" s="12" t="str">
        <f t="shared" si="1"/>
        <v/>
      </c>
      <c r="N12" s="12" t="str">
        <f t="shared" si="1"/>
        <v/>
      </c>
      <c r="O12" s="12" t="str">
        <f t="shared" si="1"/>
        <v/>
      </c>
      <c r="P12" s="26">
        <f>SUM(D12:O12)</f>
        <v>0</v>
      </c>
      <c r="Q12" s="34"/>
      <c r="R12" s="46"/>
    </row>
    <row r="13" spans="1:26" ht="22.95" customHeight="1" x14ac:dyDescent="0.45">
      <c r="A13" s="24" t="s">
        <v>38</v>
      </c>
      <c r="B13" s="70" t="s">
        <v>34</v>
      </c>
      <c r="C13" s="71"/>
      <c r="D13" s="18" t="str">
        <f>IFERROR(ROUNDDOWN($Z$11/D12,0),"")</f>
        <v/>
      </c>
      <c r="E13" s="18" t="str">
        <f>IFERROR(ROUNDDOWN($Z$11/E12,0),"")</f>
        <v/>
      </c>
      <c r="F13" s="18" t="str">
        <f t="shared" ref="F13:O13" si="2">IFERROR(ROUNDDOWN($Z$11/F12,0),"")</f>
        <v/>
      </c>
      <c r="G13" s="18" t="str">
        <f t="shared" si="2"/>
        <v/>
      </c>
      <c r="H13" s="18" t="str">
        <f t="shared" si="2"/>
        <v/>
      </c>
      <c r="I13" s="18" t="str">
        <f t="shared" si="2"/>
        <v/>
      </c>
      <c r="J13" s="18" t="str">
        <f t="shared" si="2"/>
        <v/>
      </c>
      <c r="K13" s="18" t="str">
        <f t="shared" si="2"/>
        <v/>
      </c>
      <c r="L13" s="18" t="str">
        <f t="shared" si="2"/>
        <v/>
      </c>
      <c r="M13" s="18" t="str">
        <f t="shared" si="2"/>
        <v/>
      </c>
      <c r="N13" s="18" t="str">
        <f t="shared" si="2"/>
        <v/>
      </c>
      <c r="O13" s="18" t="str">
        <f t="shared" si="2"/>
        <v/>
      </c>
      <c r="P13" s="15"/>
      <c r="Q13" s="19"/>
    </row>
    <row r="14" spans="1:26" ht="22.95" customHeight="1" x14ac:dyDescent="0.45">
      <c r="A14" s="24" t="s">
        <v>39</v>
      </c>
      <c r="B14" s="70" t="s">
        <v>21</v>
      </c>
      <c r="C14" s="71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16"/>
      <c r="Q14" s="7"/>
      <c r="Z14">
        <f>IFERROR(D14/D11,0)+IFERROR(E14/E11,0)+IFERROR(F14/F11,0)+IFERROR(G14/G11,0)+IFERROR(H14/H11,0)+IFERROR(I14/I11,0)+IFERROR(J14/J11,0)+IFERROR(K14/K11,0)+IFERROR(L14/L11,0)+IFERROR(M14/M11,0)+IFERROR(N14/N11,0)+IFERROR(O14/O11,0)</f>
        <v>0</v>
      </c>
    </row>
    <row r="15" spans="1:26" ht="22.95" customHeight="1" x14ac:dyDescent="0.45">
      <c r="A15" s="24" t="s">
        <v>40</v>
      </c>
      <c r="B15" s="70" t="s">
        <v>22</v>
      </c>
      <c r="C15" s="71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14"/>
      <c r="Z15">
        <f>IFERROR(D17/D13,0)+IFERROR(E17/E13,0)+IFERROR(F17/F13,0)+IFERROR(G17/G13,0)+IFERROR(H17/H13,0)+IFERROR(I17/I13,0)+IFERROR(J17/J13,0)+IFERROR(K17/K13,0)+IFERROR(L17/L13,0)+IFERROR(M17/M13,0)+IFERROR(N17/N13,0)+IFERROR(O17/O13,0)</f>
        <v>0</v>
      </c>
    </row>
    <row r="16" spans="1:26" ht="22.95" customHeight="1" x14ac:dyDescent="0.45">
      <c r="A16" s="24" t="s">
        <v>41</v>
      </c>
      <c r="B16" s="70" t="s">
        <v>28</v>
      </c>
      <c r="C16" s="71"/>
      <c r="D16" s="62">
        <f>D14-D15</f>
        <v>0</v>
      </c>
      <c r="E16" s="62">
        <f t="shared" ref="E16:O16" si="3">E14-E15</f>
        <v>0</v>
      </c>
      <c r="F16" s="62">
        <f t="shared" si="3"/>
        <v>0</v>
      </c>
      <c r="G16" s="62">
        <f t="shared" si="3"/>
        <v>0</v>
      </c>
      <c r="H16" s="62">
        <f t="shared" si="3"/>
        <v>0</v>
      </c>
      <c r="I16" s="62">
        <f t="shared" si="3"/>
        <v>0</v>
      </c>
      <c r="J16" s="62">
        <f t="shared" si="3"/>
        <v>0</v>
      </c>
      <c r="K16" s="62">
        <f t="shared" si="3"/>
        <v>0</v>
      </c>
      <c r="L16" s="62">
        <f t="shared" si="3"/>
        <v>0</v>
      </c>
      <c r="M16" s="62">
        <f t="shared" si="3"/>
        <v>0</v>
      </c>
      <c r="N16" s="62">
        <f t="shared" si="3"/>
        <v>0</v>
      </c>
      <c r="O16" s="62">
        <f t="shared" si="3"/>
        <v>0</v>
      </c>
      <c r="P16" s="14"/>
    </row>
    <row r="17" spans="1:18" ht="22.95" customHeight="1" x14ac:dyDescent="0.45">
      <c r="A17" s="24" t="s">
        <v>42</v>
      </c>
      <c r="B17" s="72" t="s">
        <v>33</v>
      </c>
      <c r="C17" s="73"/>
      <c r="D17" s="58">
        <f t="shared" ref="D17:G17" si="4">IFERROR(ROUNDDOWN(D16*100/D14,0),0)</f>
        <v>0</v>
      </c>
      <c r="E17" s="58">
        <f t="shared" si="4"/>
        <v>0</v>
      </c>
      <c r="F17" s="58">
        <f t="shared" si="4"/>
        <v>0</v>
      </c>
      <c r="G17" s="58">
        <f t="shared" si="4"/>
        <v>0</v>
      </c>
      <c r="H17" s="58">
        <f>IFERROR(ROUNDDOWN(H16*100/H14,0),0)</f>
        <v>0</v>
      </c>
      <c r="I17" s="58">
        <f>IFERROR(ROUNDDOWN(I16*100/I14,0),0)</f>
        <v>0</v>
      </c>
      <c r="J17" s="58">
        <f t="shared" ref="J17:O17" si="5">IFERROR(ROUNDDOWN(J16*100/J14,0),0)</f>
        <v>0</v>
      </c>
      <c r="K17" s="58">
        <f t="shared" si="5"/>
        <v>0</v>
      </c>
      <c r="L17" s="58">
        <f t="shared" si="5"/>
        <v>0</v>
      </c>
      <c r="M17" s="58">
        <f t="shared" si="5"/>
        <v>0</v>
      </c>
      <c r="N17" s="58">
        <f t="shared" si="5"/>
        <v>0</v>
      </c>
      <c r="O17" s="58">
        <f t="shared" si="5"/>
        <v>0</v>
      </c>
      <c r="P17" s="17"/>
      <c r="Q17" s="20"/>
    </row>
    <row r="18" spans="1:18" ht="22.95" customHeight="1" x14ac:dyDescent="0.45">
      <c r="A18" s="24" t="s">
        <v>43</v>
      </c>
      <c r="B18" s="72" t="s">
        <v>29</v>
      </c>
      <c r="C18" s="74"/>
      <c r="D18" s="11" t="str">
        <f>IF(D17&gt;=D13,"〇","-")</f>
        <v>-</v>
      </c>
      <c r="E18" s="11" t="str">
        <f t="shared" ref="E18:O18" si="6">IF(E17&gt;=E13,"〇","-")</f>
        <v>-</v>
      </c>
      <c r="F18" s="11" t="str">
        <f t="shared" si="6"/>
        <v>-</v>
      </c>
      <c r="G18" s="11" t="str">
        <f t="shared" si="6"/>
        <v>-</v>
      </c>
      <c r="H18" s="11" t="str">
        <f>IF(H17&gt;=H13,"〇","-")</f>
        <v>-</v>
      </c>
      <c r="I18" s="11" t="str">
        <f t="shared" si="6"/>
        <v>-</v>
      </c>
      <c r="J18" s="11" t="str">
        <f t="shared" si="6"/>
        <v>-</v>
      </c>
      <c r="K18" s="11" t="str">
        <f t="shared" si="6"/>
        <v>-</v>
      </c>
      <c r="L18" s="11" t="str">
        <f t="shared" si="6"/>
        <v>-</v>
      </c>
      <c r="M18" s="11" t="str">
        <f t="shared" si="6"/>
        <v>-</v>
      </c>
      <c r="N18" s="11" t="str">
        <f t="shared" si="6"/>
        <v>-</v>
      </c>
      <c r="O18" s="11" t="str">
        <f t="shared" si="6"/>
        <v>-</v>
      </c>
      <c r="P18" s="36"/>
      <c r="Q18" s="21"/>
    </row>
    <row r="19" spans="1:18" ht="22.95" customHeight="1" thickBot="1" x14ac:dyDescent="0.5">
      <c r="A19" s="24" t="s">
        <v>47</v>
      </c>
      <c r="B19" s="68" t="s">
        <v>30</v>
      </c>
      <c r="C19" s="4" t="s">
        <v>45</v>
      </c>
      <c r="D19" s="60" t="str">
        <f>IFERROR(D11*$Z$14,"")</f>
        <v/>
      </c>
      <c r="E19" s="60" t="str">
        <f t="shared" ref="E19:O19" si="7">IFERROR(E11*$Z$14,"")</f>
        <v/>
      </c>
      <c r="F19" s="60" t="str">
        <f t="shared" si="7"/>
        <v/>
      </c>
      <c r="G19" s="60" t="str">
        <f t="shared" si="7"/>
        <v/>
      </c>
      <c r="H19" s="60" t="str">
        <f t="shared" si="7"/>
        <v/>
      </c>
      <c r="I19" s="60" t="str">
        <f>IFERROR(I11*$Z$14,"")</f>
        <v/>
      </c>
      <c r="J19" s="60" t="str">
        <f t="shared" si="7"/>
        <v/>
      </c>
      <c r="K19" s="60" t="str">
        <f t="shared" si="7"/>
        <v/>
      </c>
      <c r="L19" s="60" t="str">
        <f t="shared" si="7"/>
        <v/>
      </c>
      <c r="M19" s="60" t="str">
        <f t="shared" si="7"/>
        <v/>
      </c>
      <c r="N19" s="60" t="str">
        <f t="shared" si="7"/>
        <v/>
      </c>
      <c r="O19" s="60" t="str">
        <f t="shared" si="7"/>
        <v/>
      </c>
      <c r="P19" s="61">
        <f>P11*$Z$14</f>
        <v>0</v>
      </c>
      <c r="Q19" s="7"/>
    </row>
    <row r="20" spans="1:18" ht="22.95" customHeight="1" thickBot="1" x14ac:dyDescent="0.5">
      <c r="A20" s="24" t="s">
        <v>44</v>
      </c>
      <c r="B20" s="69"/>
      <c r="C20" s="4" t="s">
        <v>46</v>
      </c>
      <c r="D20" s="48" t="str">
        <f t="shared" ref="D20:J20" si="8">IFERROR(IF(ROUNDDOWN(D13*$Z$15,0)&gt;=100,100,(ROUNDDOWN(D13*$Z$15,0))),"0")</f>
        <v>0</v>
      </c>
      <c r="E20" s="48" t="str">
        <f t="shared" si="8"/>
        <v>0</v>
      </c>
      <c r="F20" s="48" t="str">
        <f t="shared" si="8"/>
        <v>0</v>
      </c>
      <c r="G20" s="48" t="str">
        <f t="shared" si="8"/>
        <v>0</v>
      </c>
      <c r="H20" s="48" t="str">
        <f t="shared" si="8"/>
        <v>0</v>
      </c>
      <c r="I20" s="48" t="str">
        <f t="shared" si="8"/>
        <v>0</v>
      </c>
      <c r="J20" s="48" t="str">
        <f t="shared" si="8"/>
        <v>0</v>
      </c>
      <c r="K20" s="48" t="str">
        <f>IFERROR(IF(ROUNDDOWN(K13*$Z$15,0)&gt;=100,100,(ROUNDDOWN(K13*$Z$15,0))),"0")</f>
        <v>0</v>
      </c>
      <c r="L20" s="48" t="str">
        <f>IFERROR(IF(ROUNDDOWN(L13*$Z$15,0)&gt;=100,100,(ROUNDDOWN(L13*$Z$15,0))),"0")</f>
        <v>0</v>
      </c>
      <c r="M20" s="48" t="str">
        <f t="shared" ref="M20:O20" si="9">IFERROR(IF(ROUNDDOWN(M13*$Z$15,0)&gt;=100,100,(ROUNDDOWN(M13*$Z$15,0))),"0")</f>
        <v>0</v>
      </c>
      <c r="N20" s="48" t="str">
        <f t="shared" si="9"/>
        <v>0</v>
      </c>
      <c r="O20" s="48" t="str">
        <f t="shared" si="9"/>
        <v>0</v>
      </c>
      <c r="P20" s="49">
        <f>IFERROR(ROUNDDOWN(AVERAGE(D20:O20),0),0)</f>
        <v>0</v>
      </c>
      <c r="Q20" s="7"/>
      <c r="R20" s="66" t="str">
        <f>IF(P20&gt;=30,"申請可能","申請不可")</f>
        <v>申請不可</v>
      </c>
    </row>
    <row r="21" spans="1:18" ht="22.95" customHeight="1" x14ac:dyDescent="0.45">
      <c r="A21" s="35" t="s">
        <v>50</v>
      </c>
      <c r="B21" s="54"/>
      <c r="C21" s="2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8" ht="22.95" customHeight="1" x14ac:dyDescent="0.45">
      <c r="A22" s="35"/>
      <c r="B22" s="55"/>
      <c r="C22" s="2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8" ht="22.95" customHeight="1" x14ac:dyDescent="0.45">
      <c r="A23" s="37"/>
      <c r="B23" s="56"/>
      <c r="C23" s="29"/>
      <c r="D23" s="30"/>
      <c r="E23" s="30"/>
      <c r="F23" s="30"/>
      <c r="G23" s="30"/>
      <c r="H23" s="30"/>
      <c r="I23" s="30"/>
      <c r="J23" s="30"/>
      <c r="K23" s="7"/>
      <c r="L23" s="7"/>
      <c r="M23" s="7"/>
      <c r="N23" s="7"/>
      <c r="O23" s="7"/>
      <c r="P23" s="7"/>
      <c r="Q23" s="7"/>
    </row>
    <row r="24" spans="1:18" ht="22.95" customHeight="1" x14ac:dyDescent="0.45">
      <c r="A24" s="27"/>
      <c r="B24" s="28"/>
      <c r="C24" s="29"/>
      <c r="D24" s="30"/>
      <c r="E24" s="30"/>
      <c r="F24" s="30"/>
      <c r="G24" s="30"/>
      <c r="H24" s="30"/>
      <c r="I24" s="30"/>
      <c r="J24" s="30"/>
      <c r="K24" s="7"/>
      <c r="L24" s="7"/>
      <c r="M24" s="7"/>
      <c r="N24" s="7"/>
      <c r="O24" s="7"/>
      <c r="P24" s="7"/>
      <c r="Q24" s="7"/>
    </row>
    <row r="25" spans="1:18" s="32" customFormat="1" ht="22.95" customHeight="1" x14ac:dyDescent="0.45">
      <c r="A25" s="27"/>
      <c r="B25" s="29"/>
      <c r="C25" s="29"/>
      <c r="D25" s="38"/>
      <c r="E25" s="38"/>
      <c r="F25" s="38"/>
      <c r="G25" s="38"/>
      <c r="H25" s="38"/>
      <c r="I25" s="38"/>
      <c r="J25" s="38"/>
      <c r="K25" s="39"/>
      <c r="L25" s="39"/>
      <c r="M25" s="39"/>
      <c r="N25" s="39"/>
      <c r="O25" s="39"/>
      <c r="P25" s="39"/>
      <c r="Q25" s="39"/>
    </row>
    <row r="26" spans="1:18" s="32" customFormat="1" ht="22.95" customHeight="1" x14ac:dyDescent="0.45">
      <c r="A26" s="27"/>
      <c r="B26" s="29"/>
      <c r="C26" s="29"/>
      <c r="D26" s="38"/>
      <c r="E26" s="38"/>
      <c r="F26" s="38"/>
      <c r="G26" s="38"/>
      <c r="H26" s="38"/>
      <c r="I26" s="38"/>
      <c r="J26" s="38"/>
      <c r="K26" s="39"/>
      <c r="L26" s="39"/>
      <c r="M26" s="39"/>
      <c r="N26" s="39"/>
      <c r="O26" s="39"/>
      <c r="P26" s="39"/>
      <c r="Q26" s="39"/>
    </row>
    <row r="27" spans="1:18" s="32" customFormat="1" ht="22.95" customHeight="1" x14ac:dyDescent="0.4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 s="32" customFormat="1" ht="22.95" customHeight="1" x14ac:dyDescent="0.45">
      <c r="A28" s="27"/>
      <c r="B28" s="40"/>
      <c r="C28" s="29"/>
      <c r="D28" s="38"/>
      <c r="E28" s="38"/>
      <c r="F28" s="38"/>
      <c r="G28" s="38"/>
      <c r="H28" s="38"/>
      <c r="I28" s="38"/>
      <c r="J28" s="38"/>
      <c r="K28" s="39"/>
      <c r="L28" s="39"/>
      <c r="M28" s="39"/>
      <c r="N28" s="39"/>
      <c r="O28" s="39"/>
      <c r="P28" s="39"/>
      <c r="Q28" s="39"/>
    </row>
    <row r="29" spans="1:18" s="32" customFormat="1" ht="22.95" customHeight="1" x14ac:dyDescent="0.45">
      <c r="A29" s="44"/>
      <c r="B29" s="27"/>
      <c r="C29" s="29"/>
      <c r="D29" s="38"/>
      <c r="E29" s="38"/>
      <c r="F29" s="38"/>
      <c r="G29" s="38"/>
      <c r="H29" s="38"/>
      <c r="I29" s="38"/>
      <c r="J29" s="38"/>
      <c r="K29" s="39"/>
      <c r="L29" s="39"/>
      <c r="M29" s="39"/>
      <c r="N29" s="39"/>
      <c r="O29" s="39"/>
      <c r="P29" s="39"/>
      <c r="Q29" s="39"/>
    </row>
    <row r="30" spans="1:18" s="32" customFormat="1" ht="22.95" customHeight="1" x14ac:dyDescent="0.45">
      <c r="A30" s="40"/>
      <c r="B30" s="41"/>
      <c r="C30" s="29"/>
      <c r="D30" s="38"/>
      <c r="E30" s="38"/>
      <c r="F30" s="38"/>
      <c r="G30" s="38"/>
      <c r="H30" s="38"/>
      <c r="I30" s="38"/>
      <c r="J30" s="38"/>
      <c r="K30" s="39"/>
      <c r="L30" s="39"/>
      <c r="M30" s="39"/>
      <c r="N30" s="39"/>
      <c r="O30" s="39"/>
      <c r="P30" s="39"/>
      <c r="Q30" s="39"/>
    </row>
    <row r="31" spans="1:18" s="32" customFormat="1" ht="22.95" customHeight="1" x14ac:dyDescent="0.2">
      <c r="A31" s="40"/>
      <c r="B31" s="42"/>
      <c r="C31" s="42"/>
      <c r="D31" s="43"/>
      <c r="E31" s="42"/>
      <c r="F31" s="29"/>
      <c r="G31" s="29"/>
      <c r="H31" s="29"/>
      <c r="I31" s="29"/>
      <c r="J31" s="29"/>
    </row>
    <row r="32" spans="1:18" s="32" customFormat="1" ht="22.95" customHeight="1" x14ac:dyDescent="0.2">
      <c r="A32" s="40"/>
      <c r="B32" s="42"/>
      <c r="C32" s="42"/>
      <c r="D32" s="43"/>
      <c r="E32" s="42"/>
      <c r="F32" s="29"/>
      <c r="G32" s="29"/>
      <c r="H32" s="29"/>
      <c r="I32" s="29"/>
      <c r="J32" s="29"/>
    </row>
    <row r="33" spans="1:10" s="32" customFormat="1" ht="22.95" customHeight="1" x14ac:dyDescent="0.45">
      <c r="A33" s="40"/>
      <c r="B33" s="29"/>
      <c r="C33" s="29"/>
      <c r="D33" s="29"/>
      <c r="E33" s="29"/>
      <c r="F33" s="29"/>
      <c r="G33" s="29"/>
      <c r="H33" s="29"/>
      <c r="I33" s="29"/>
      <c r="J33" s="29"/>
    </row>
    <row r="34" spans="1:10" s="32" customFormat="1" ht="22.95" customHeight="1" x14ac:dyDescent="0.45">
      <c r="A34" s="40"/>
      <c r="B34" s="29"/>
      <c r="C34" s="29"/>
      <c r="D34" s="29"/>
      <c r="E34" s="29"/>
      <c r="F34" s="29"/>
      <c r="G34" s="29"/>
      <c r="H34" s="29"/>
      <c r="I34" s="29"/>
      <c r="J34" s="29"/>
    </row>
    <row r="35" spans="1:10" ht="22.95" customHeight="1" x14ac:dyDescent="0.45">
      <c r="A35" s="31"/>
      <c r="B35" s="28"/>
      <c r="C35" s="28"/>
      <c r="D35" s="28"/>
      <c r="E35" s="28"/>
      <c r="F35" s="28"/>
      <c r="G35" s="28"/>
      <c r="H35" s="28"/>
      <c r="I35" s="28"/>
      <c r="J35" s="28"/>
    </row>
  </sheetData>
  <sheetProtection password="F31B" sheet="1" objects="1" scenarios="1"/>
  <mergeCells count="20">
    <mergeCell ref="B14:C14"/>
    <mergeCell ref="B1:P2"/>
    <mergeCell ref="B5:C5"/>
    <mergeCell ref="D5:E5"/>
    <mergeCell ref="B6:C6"/>
    <mergeCell ref="D6:E6"/>
    <mergeCell ref="B7:C7"/>
    <mergeCell ref="D7:E7"/>
    <mergeCell ref="B8:C8"/>
    <mergeCell ref="B9:C9"/>
    <mergeCell ref="B11:C11"/>
    <mergeCell ref="B12:C12"/>
    <mergeCell ref="B13:C13"/>
    <mergeCell ref="B10:C10"/>
    <mergeCell ref="K4:O4"/>
    <mergeCell ref="B15:C15"/>
    <mergeCell ref="B16:C16"/>
    <mergeCell ref="B17:C17"/>
    <mergeCell ref="B18:C18"/>
    <mergeCell ref="B19:B20"/>
  </mergeCells>
  <phoneticPr fontId="1"/>
  <dataValidations count="3">
    <dataValidation type="list" allowBlank="1" showInputMessage="1" showErrorMessage="1" sqref="D6">
      <formula1>"浜通り,中通り,会津地方"</formula1>
    </dataValidation>
    <dataValidation type="custom" allowBlank="1" showInputMessage="1" showErrorMessage="1" error="小数点第２位以下は切り捨てで入力お願いします。" sqref="D7:E7">
      <formula1>D7*10=INT(D7*10)</formula1>
    </dataValidation>
    <dataValidation type="custom" allowBlank="1" showInputMessage="1" showErrorMessage="1" error="小数点以下切り捨てで入力お願いします。" sqref="D14:O15">
      <formula1>D14=INT(D14)</formula1>
    </dataValidation>
  </dataValidations>
  <pageMargins left="0.7" right="0.7" top="0.75" bottom="0.75" header="0.3" footer="0.3"/>
  <pageSetup paperSize="9" scale="61" orientation="landscape" r:id="rId1"/>
  <ignoredErrors>
    <ignoredError sqref="E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"/>
  <sheetViews>
    <sheetView workbookViewId="0">
      <selection activeCell="I16" sqref="I16"/>
    </sheetView>
  </sheetViews>
  <sheetFormatPr defaultRowHeight="18" x14ac:dyDescent="0.45"/>
  <sheetData>
    <row r="2" spans="2:14" x14ac:dyDescent="0.45">
      <c r="B2" s="6"/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</row>
    <row r="3" spans="2:14" x14ac:dyDescent="0.45">
      <c r="B3" s="6" t="s">
        <v>23</v>
      </c>
      <c r="C3" s="8">
        <v>5</v>
      </c>
      <c r="D3" s="8">
        <v>5.3</v>
      </c>
      <c r="E3" s="8">
        <v>4.66</v>
      </c>
      <c r="F3" s="8">
        <v>4.59</v>
      </c>
      <c r="G3" s="8">
        <v>4.51</v>
      </c>
      <c r="H3" s="8">
        <v>3.95</v>
      </c>
      <c r="I3" s="8">
        <v>3.76</v>
      </c>
      <c r="J3" s="8">
        <v>3.53</v>
      </c>
      <c r="K3" s="8">
        <v>3.57</v>
      </c>
      <c r="L3" s="8">
        <v>4.17</v>
      </c>
      <c r="M3" s="8">
        <v>4.46</v>
      </c>
      <c r="N3" s="8">
        <v>4.72</v>
      </c>
    </row>
    <row r="4" spans="2:14" x14ac:dyDescent="0.45">
      <c r="B4" s="6" t="s">
        <v>24</v>
      </c>
      <c r="C4" s="8">
        <v>4.97</v>
      </c>
      <c r="D4" s="8">
        <v>5.24</v>
      </c>
      <c r="E4" s="8">
        <v>4.6100000000000003</v>
      </c>
      <c r="F4" s="8">
        <v>4.3899999999999997</v>
      </c>
      <c r="G4" s="8">
        <v>4.41</v>
      </c>
      <c r="H4" s="8">
        <v>3.9</v>
      </c>
      <c r="I4" s="8">
        <v>3.57</v>
      </c>
      <c r="J4" s="8">
        <v>3.19</v>
      </c>
      <c r="K4" s="8">
        <v>2.97</v>
      </c>
      <c r="L4" s="8">
        <v>3.5</v>
      </c>
      <c r="M4" s="8">
        <v>4.21</v>
      </c>
      <c r="N4" s="8">
        <v>4.7</v>
      </c>
    </row>
    <row r="5" spans="2:14" x14ac:dyDescent="0.45">
      <c r="B5" s="6" t="s">
        <v>26</v>
      </c>
      <c r="C5" s="8">
        <v>5.09</v>
      </c>
      <c r="D5" s="8">
        <v>5.35</v>
      </c>
      <c r="E5" s="8">
        <v>4.9400000000000004</v>
      </c>
      <c r="F5" s="8">
        <v>4.82</v>
      </c>
      <c r="G5" s="8">
        <v>4.99</v>
      </c>
      <c r="H5" s="8">
        <v>4.2</v>
      </c>
      <c r="I5" s="8">
        <v>3.51</v>
      </c>
      <c r="J5" s="8">
        <v>2.61</v>
      </c>
      <c r="K5" s="9">
        <v>2.09</v>
      </c>
      <c r="L5" s="8">
        <v>2.52</v>
      </c>
      <c r="M5" s="8">
        <v>3.57</v>
      </c>
      <c r="N5" s="8">
        <v>4.49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2B644782C3814DB40A8DA8E2E735C1" ma:contentTypeVersion="6" ma:contentTypeDescription="新しいドキュメントを作成します。" ma:contentTypeScope="" ma:versionID="461e0bf9bdae7f99a46871aad725abbd">
  <xsd:schema xmlns:xsd="http://www.w3.org/2001/XMLSchema" xmlns:xs="http://www.w3.org/2001/XMLSchema" xmlns:p="http://schemas.microsoft.com/office/2006/metadata/properties" xmlns:ns3="fe086230-c642-4b4d-a348-08bf1ccbf9b9" xmlns:ns4="25c43502-6358-4d14-8a8b-f642799ab407" targetNamespace="http://schemas.microsoft.com/office/2006/metadata/properties" ma:root="true" ma:fieldsID="91bb3c9216730a05c5162037483a9bd4" ns3:_="" ns4:_="">
    <xsd:import namespace="fe086230-c642-4b4d-a348-08bf1ccbf9b9"/>
    <xsd:import namespace="25c43502-6358-4d14-8a8b-f642799ab4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86230-c642-4b4d-a348-08bf1ccbf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43502-6358-4d14-8a8b-f642799ab4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086230-c642-4b4d-a348-08bf1ccbf9b9" xsi:nil="true"/>
  </documentManagement>
</p:properties>
</file>

<file path=customXml/itemProps1.xml><?xml version="1.0" encoding="utf-8"?>
<ds:datastoreItem xmlns:ds="http://schemas.openxmlformats.org/officeDocument/2006/customXml" ds:itemID="{8C234C3E-5D4A-4C7C-86B1-F931354574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6FA6AA-9D88-448A-9A40-CF8CB6F633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086230-c642-4b4d-a348-08bf1ccbf9b9"/>
    <ds:schemaRef ds:uri="25c43502-6358-4d14-8a8b-f642799ab4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A84535-DDD9-434B-993C-6A34C333583C}">
  <ds:schemaRefs>
    <ds:schemaRef ds:uri="http://purl.org/dc/terms/"/>
    <ds:schemaRef ds:uri="25c43502-6358-4d14-8a8b-f642799ab407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fe086230-c642-4b4d-a348-08bf1ccbf9b9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記入表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武田 佳菜子</cp:lastModifiedBy>
  <dcterms:modified xsi:type="dcterms:W3CDTF">2024-05-28T07:50:40Z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0x0101002F2B644782C3814DB40A8DA8E2E735C1</vt:lpwstr>
  </property>
</Properties>
</file>